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9185" windowHeight="7515" tabRatio="463" activeTab="0"/>
  </bookViews>
  <sheets>
    <sheet name="Orçamento" sheetId="1" r:id="rId1"/>
    <sheet name="Cronograma" sheetId="2" r:id="rId2"/>
    <sheet name="BDI" sheetId="3" r:id="rId3"/>
  </sheets>
  <definedNames>
    <definedName name="_xlfn.IFERROR" hidden="1">#NAME?</definedName>
    <definedName name="_xlnm.Print_Area" localSheetId="0">'Orçamento'!$A$1:$I$47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<sst xmlns="http://schemas.openxmlformats.org/spreadsheetml/2006/main" count="165" uniqueCount="140">
  <si>
    <t>1.1</t>
  </si>
  <si>
    <t>m²</t>
  </si>
  <si>
    <t>1.3</t>
  </si>
  <si>
    <t>UNID.</t>
  </si>
  <si>
    <t>ITEM</t>
  </si>
  <si>
    <t>SERVIÇOS</t>
  </si>
  <si>
    <t>QTDE.</t>
  </si>
  <si>
    <t>TOTAL</t>
  </si>
  <si>
    <t>1.2</t>
  </si>
  <si>
    <t>%</t>
  </si>
  <si>
    <t>MES 1</t>
  </si>
  <si>
    <t>MES 2</t>
  </si>
  <si>
    <t>MES 3</t>
  </si>
  <si>
    <t>MES 4</t>
  </si>
  <si>
    <t>TOTAL ORÇ.</t>
  </si>
  <si>
    <t>Total  da Etapa</t>
  </si>
  <si>
    <t>Total Acumulado</t>
  </si>
  <si>
    <t>_____________________________________                      ________________________________</t>
  </si>
  <si>
    <t>2.1</t>
  </si>
  <si>
    <t>2.2</t>
  </si>
  <si>
    <t>2.3</t>
  </si>
  <si>
    <t>2.4</t>
  </si>
  <si>
    <t>2.5</t>
  </si>
  <si>
    <t>2.6</t>
  </si>
  <si>
    <t>2.7</t>
  </si>
  <si>
    <t>2.9</t>
  </si>
  <si>
    <t>2.10</t>
  </si>
  <si>
    <t>2.11</t>
  </si>
  <si>
    <t>Cronograma Físico Financeiro Reforma Câmara</t>
  </si>
  <si>
    <t>MASSA ÚNICA, PARA RECEBIMENTO DE PINTURA, EM ARGAMASSA TRAÇO 1:2:8, PREPARO MECÂNICO COM BETONEIRA 400L, APLICADA MANUALMENTE EM FACES INTERNAS DE PAREDES, ESPESSURA DE 10MM, COM EXECUÇÃO DE TALISCAS. AF_06/2014</t>
  </si>
  <si>
    <t>SINAPI 87547</t>
  </si>
  <si>
    <t>Valor Unitario</t>
  </si>
  <si>
    <t>APLICAÇÃO MANUAL DE PINTURA COM TINTA  ACRÍLICA 2 DEMAOS</t>
  </si>
  <si>
    <t>SINAPI 88489</t>
  </si>
  <si>
    <t>SINAPI 100717</t>
  </si>
  <si>
    <t>LIXAMENTO MANUAL DE SUPERFICIE METALICA</t>
  </si>
  <si>
    <t>CHAPISCO APLICADO EM ALVENARIAS COM COLHER DE PEDREIRO.  ARGAMASSA TRAÇO 1:3</t>
  </si>
  <si>
    <t>SINAPI 87879</t>
  </si>
  <si>
    <t>IMPERMEABILIZAÇÃO DE SUPERFÍCIE COM ARGAMASSA POLIMÉRICA / MEMBRANA ACRÍLICA, 4 DEMÃOS, REFORÇADA COM VÉU DE POLIÉSTER (MAV).</t>
  </si>
  <si>
    <t>SINAPI 98556</t>
  </si>
  <si>
    <t xml:space="preserve">DEMOLIÇÃO DE ARGAMASSAS, DE FORMA MANUAL, SEM REAPROVEITAMENTO. </t>
  </si>
  <si>
    <t>SINAPI 97631</t>
  </si>
  <si>
    <t>CONTRAPISO EM ARGAMASSA TRAÇO 1:4 (CIMENTO E AREIA), APLICADO EM ÁREAS SECAS SOBRE LAJE, ADERIDO, 2cm</t>
  </si>
  <si>
    <t>SINAPI 87620</t>
  </si>
  <si>
    <t>REVESTIMENTO CERÂMICO PARA PISO COM PLACAS TIPO PORCELANATO DE DIMENSÕES 60X60 CM</t>
  </si>
  <si>
    <t>SINAPI 87263</t>
  </si>
  <si>
    <t>DEMOLIÇÃO DE REVESTIMENTO CERÂMICO, DE FORMA MANUAL, SEM REAPROVEITAMENTO</t>
  </si>
  <si>
    <t>SINAPI 97633</t>
  </si>
  <si>
    <t>REMOÇÃO DE FORROS DE MADEIRA, DE FORMA MANUAL, SEM REAPROVEITAMENTO</t>
  </si>
  <si>
    <t>SINAPI 97640</t>
  </si>
  <si>
    <t>SINAPI 96111</t>
  </si>
  <si>
    <t>FORRO EM RÉGUAS DE PVC, FRISADO, EXCLUSO ESTRUTURA DE FIXAÇÃO.</t>
  </si>
  <si>
    <t>CÂMARA DE VEREADORES</t>
  </si>
  <si>
    <t>LOCAL: RUA BENTO MARTINS; 2619 - URUGUAIANA</t>
  </si>
  <si>
    <t xml:space="preserve">RODAPÉ CERÂMICO DE 7CM DE ALTURA COM PLACAS TIPO ESMALTADA EXTRA DE DIMENSÕES 60X60CM. </t>
  </si>
  <si>
    <t>SERRALHEIRO PARA REPARO DE PORTAS METALICAS</t>
  </si>
  <si>
    <t>H</t>
  </si>
  <si>
    <t>SINAPI 88315</t>
  </si>
  <si>
    <t>2.12</t>
  </si>
  <si>
    <t>2.14</t>
  </si>
  <si>
    <t>1.4</t>
  </si>
  <si>
    <t>Responsável Técnico                                            Presidente da Câmara de Vereadores</t>
  </si>
  <si>
    <t>PROJETO DE REFORMA DA CÂMARA DE VEREADORES</t>
  </si>
  <si>
    <t>2.15</t>
  </si>
  <si>
    <t>REMOÇÃO DE ENTULHOS</t>
  </si>
  <si>
    <t>vb</t>
  </si>
  <si>
    <t>DEMOLIÇÕES</t>
  </si>
  <si>
    <t>REVESTIMENTOS E PINTURA</t>
  </si>
  <si>
    <t xml:space="preserve"> 1. DEMOLIÇÕES</t>
  </si>
  <si>
    <t>SINAPI 102218</t>
  </si>
  <si>
    <t>PINTURA DE PORTAS TINTA DE ACABAMENTO (PIGMENTADA) ESMALTE SINTÉTICO FOSCO EM MADEIRA, 2 DEMÃO.</t>
  </si>
  <si>
    <t xml:space="preserve"> 2. REVESTIMENTOS</t>
  </si>
  <si>
    <t xml:space="preserve">                ANEXO I - COMPOSIÇÃO ANALÍTICA DO BDI </t>
  </si>
  <si>
    <t>CUSTO DIRETO (CD)</t>
  </si>
  <si>
    <t xml:space="preserve">         Custos diretos da construção - Preço Total do Orçamento Detalhado</t>
  </si>
  <si>
    <t>TOTAL "A"</t>
  </si>
  <si>
    <t>DESPESAS INDIRETAS FIXAS</t>
  </si>
  <si>
    <t xml:space="preserve">             Equipamentos e veículos</t>
  </si>
  <si>
    <t xml:space="preserve">             Despesas do pessoal indireto</t>
  </si>
  <si>
    <t xml:space="preserve">             Estadia e alimentação</t>
  </si>
  <si>
    <t xml:space="preserve">             Despesas diversas</t>
  </si>
  <si>
    <t>TOTAL "B"</t>
  </si>
  <si>
    <t>DESPESAS INDIRETAS VARIÁVEIS</t>
  </si>
  <si>
    <t xml:space="preserve">             Administração Central </t>
  </si>
  <si>
    <t xml:space="preserve">             Seguros e imprevistos</t>
  </si>
  <si>
    <t xml:space="preserve">             Despesas financeiras</t>
  </si>
  <si>
    <t>TOTAL "C"</t>
  </si>
  <si>
    <t>Obs.: A base de cálculo é o Custo Direto</t>
  </si>
  <si>
    <t>LUCRO (ou Benefícios)</t>
  </si>
  <si>
    <t>TOTAL "D"</t>
  </si>
  <si>
    <t>PREÇO DA OBRA ANTES DOS TRIBUTOS</t>
  </si>
  <si>
    <t>A + B +C +D</t>
  </si>
  <si>
    <t>DESPESAS INDIRETAS COM TRIBUTOS</t>
  </si>
  <si>
    <t xml:space="preserve">             PIS/FINSOCIAL</t>
  </si>
  <si>
    <t xml:space="preserve">             COFINS</t>
  </si>
  <si>
    <t xml:space="preserve">             ISS</t>
  </si>
  <si>
    <t>Obs.: A base de cálculo é o Preço de Venda</t>
  </si>
  <si>
    <t xml:space="preserve">            IRPJ e CSLL não devem ser incluídos como despesas indiretas, pois são tributos incidentes sobre o lucro</t>
  </si>
  <si>
    <t>CÁLCULO DO PREÇO DE VENDA</t>
  </si>
  <si>
    <t xml:space="preserve">      PREÇO DE VENDA (PV) =</t>
  </si>
  <si>
    <t>A + B + C + D</t>
  </si>
  <si>
    <t xml:space="preserve"> =</t>
  </si>
  <si>
    <t xml:space="preserve">1 - </t>
  </si>
  <si>
    <t>CÁLCULO DO BDI</t>
  </si>
  <si>
    <t>PV - CD</t>
  </si>
  <si>
    <t>CD</t>
  </si>
  <si>
    <t>BDI  ADOTADO</t>
  </si>
  <si>
    <t>PREÇO ESTIMADO DA OBRA</t>
  </si>
  <si>
    <t>R$</t>
  </si>
  <si>
    <t>Custo Direto</t>
  </si>
  <si>
    <t>BDI</t>
  </si>
  <si>
    <t>Preço Global</t>
  </si>
  <si>
    <t>TOTAL GERAL DO ORÇAMENTO</t>
  </si>
  <si>
    <t>TOTAL GERAL DO ORÇAMENTO + BDI</t>
  </si>
  <si>
    <t>SINAPI 88650</t>
  </si>
  <si>
    <t>SINAPI 100754</t>
  </si>
  <si>
    <t>PINTURA VERNIZ (INCOLOR) POLIURETÂNICO EM MADEIRA, 2 DEMÃOS</t>
  </si>
  <si>
    <t>SINAPI 102215</t>
  </si>
  <si>
    <t>PINTURA TINTA ACRÍLICA DE ACABAMENTO APLICADA A ROLO OU PINCEL EM SUPERFICIE METALICA 2 DEMAOS</t>
  </si>
  <si>
    <t>m</t>
  </si>
  <si>
    <t>REF</t>
  </si>
  <si>
    <t>SINAPI</t>
  </si>
  <si>
    <t>PROPOSTA LICITANTE</t>
  </si>
  <si>
    <t>Valor unitario</t>
  </si>
  <si>
    <t>Empresa:</t>
  </si>
  <si>
    <t>CNPJ:</t>
  </si>
  <si>
    <t>BDI: 25,22%</t>
  </si>
  <si>
    <t>LICITANTE</t>
  </si>
  <si>
    <t>REF.: SINAPI SETEMBRO 2022</t>
  </si>
  <si>
    <t>PLANILHA ORÇAMENTÁRIA NÃO DESONERADA</t>
  </si>
  <si>
    <t>-</t>
  </si>
  <si>
    <t>Uruguaiana, 21 de novembro de 2022</t>
  </si>
  <si>
    <t>ADMINISTRAÇÃO DE OBRA</t>
  </si>
  <si>
    <t>3.1</t>
  </si>
  <si>
    <t>3.2</t>
  </si>
  <si>
    <t>ENGENHEIRO CIVIL</t>
  </si>
  <si>
    <t>MESTRE DE OBRAS</t>
  </si>
  <si>
    <t>SINAPI 90780</t>
  </si>
  <si>
    <t>SINAPI 90777</t>
  </si>
  <si>
    <t>3. ADMINISTRAÇÃO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</si>
</sst>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0_);_(* \(#,##0.000\);_(* &quot;-&quot;??_);_(@_)"/>
    <numFmt numFmtId="174" formatCode="&quot;R$ &quot;#,##0.00"/>
    <numFmt numFmtId="175" formatCode="000"/>
    <numFmt numFmtId="176" formatCode="0.0"/>
    <numFmt numFmtId="177" formatCode="[$-F800]dddd\,\ mmmm\ dd\,\ yyyy"/>
    <numFmt numFmtId="178" formatCode="0\ &quot;dias&quot;"/>
    <numFmt numFmtId="179" formatCode="_(* #,##0.000_);_(* \(#,##0.000\);_(* &quot;-&quot;???_);_(@_)"/>
    <numFmt numFmtId="180" formatCode="#,##0.000"/>
    <numFmt numFmtId="181" formatCode="&quot;R$&quot;\ #,##0.00"/>
    <numFmt numFmtId="182" formatCode="_(* #,##0_);_(* \(#,##0\);_(* &quot;-&quot;??_);_(@_)"/>
    <numFmt numFmtId="183" formatCode="_(* #,##0.0_);_(* \(#,##0.0\);_(* &quot;-&quot;??_);_(@_)"/>
    <numFmt numFmtId="184" formatCode="#,##0.00\ &quot;km&quot;"/>
    <numFmt numFmtId="185" formatCode="#,##0\ &quot;X p/sem&quot;"/>
    <numFmt numFmtId="186" formatCode="0.0000"/>
    <numFmt numFmtId="187" formatCode="0.0%"/>
    <numFmt numFmtId="188" formatCode="0.00000"/>
    <numFmt numFmtId="189" formatCode="_(* #,##0.0000_);_(* \(#,##0.0000\);_(* &quot;-&quot;??_);_(@_)"/>
    <numFmt numFmtId="190" formatCode="0.000000"/>
    <numFmt numFmtId="191" formatCode="0.00000000"/>
    <numFmt numFmtId="192" formatCode="_(* #,##0.00000_);_(* \(#,##0.00000\);_(* &quot;-&quot;??_);_(@_)"/>
    <numFmt numFmtId="193" formatCode="_(* #,##0.0000000_);_(* \(#,##0.0000000\);_(* &quot;-&quot;??_);_(@_)"/>
    <numFmt numFmtId="194" formatCode="[$-416]dddd\,\ d&quot; de &quot;mmmm&quot; de &quot;yyyy"/>
    <numFmt numFmtId="195" formatCode="d/m/yy;@"/>
    <numFmt numFmtId="196" formatCode="_(* #,##0.000000_);_(* \(#,##0.000000\);_(* &quot;-&quot;??_);_(@_)"/>
    <numFmt numFmtId="197" formatCode="0.000"/>
    <numFmt numFmtId="198" formatCode="dd/mm/yy;@"/>
    <numFmt numFmtId="199" formatCode="\ * #,##0.00\ ;\ * \(#,##0.00\);\ * \-#\ ;\ @\ "/>
    <numFmt numFmtId="200" formatCode="&quot;R$ &quot;#,##0.00\ ;&quot;(R$ &quot;#,##0.00\)"/>
    <numFmt numFmtId="201" formatCode="\ * #,##0.0000\ ;\ * \(#,##0.0000\);\ * \-#\ ;\ @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u val="single"/>
      <sz val="15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i/>
      <sz val="18"/>
      <name val="Italic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76" fontId="22" fillId="0" borderId="0" xfId="0" applyNumberFormat="1" applyFont="1" applyFill="1" applyBorder="1" applyAlignment="1">
      <alignment vertical="center"/>
    </xf>
    <xf numFmtId="0" fontId="22" fillId="0" borderId="0" xfId="7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3" fillId="0" borderId="11" xfId="71" applyFont="1" applyFill="1" applyBorder="1" applyAlignment="1">
      <alignment horizontal="center" vertical="center" wrapText="1"/>
      <protection/>
    </xf>
    <xf numFmtId="0" fontId="23" fillId="0" borderId="12" xfId="71" applyFont="1" applyFill="1" applyBorder="1" applyAlignment="1">
      <alignment horizontal="left" vertical="center" wrapText="1"/>
      <protection/>
    </xf>
    <xf numFmtId="0" fontId="23" fillId="0" borderId="12" xfId="7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2" xfId="71" applyFont="1" applyFill="1" applyBorder="1" applyAlignment="1">
      <alignment horizontal="center" vertical="center" wrapText="1"/>
      <protection/>
    </xf>
    <xf numFmtId="1" fontId="23" fillId="0" borderId="13" xfId="71" applyNumberFormat="1" applyFont="1" applyFill="1" applyBorder="1" applyAlignment="1">
      <alignment horizontal="center" vertical="center" wrapText="1"/>
      <protection/>
    </xf>
    <xf numFmtId="0" fontId="23" fillId="0" borderId="14" xfId="71" applyFont="1" applyFill="1" applyBorder="1" applyAlignment="1">
      <alignment vertical="center" wrapText="1"/>
      <protection/>
    </xf>
    <xf numFmtId="0" fontId="24" fillId="0" borderId="14" xfId="71" applyFont="1" applyFill="1" applyBorder="1" applyAlignment="1">
      <alignment horizontal="center" vertical="center"/>
      <protection/>
    </xf>
    <xf numFmtId="171" fontId="24" fillId="0" borderId="14" xfId="113" applyFont="1" applyFill="1" applyBorder="1" applyAlignment="1">
      <alignment vertical="center"/>
    </xf>
    <xf numFmtId="171" fontId="24" fillId="0" borderId="15" xfId="113" applyFont="1" applyFill="1" applyBorder="1" applyAlignment="1">
      <alignment vertical="center"/>
    </xf>
    <xf numFmtId="176" fontId="24" fillId="0" borderId="16" xfId="71" applyNumberFormat="1" applyFont="1" applyFill="1" applyBorder="1" applyAlignment="1">
      <alignment horizontal="center" vertical="center" wrapText="1"/>
      <protection/>
    </xf>
    <xf numFmtId="0" fontId="24" fillId="0" borderId="17" xfId="71" applyFont="1" applyFill="1" applyBorder="1" applyAlignment="1">
      <alignment horizontal="center" vertical="center"/>
      <protection/>
    </xf>
    <xf numFmtId="171" fontId="24" fillId="0" borderId="17" xfId="113" applyFont="1" applyFill="1" applyBorder="1" applyAlignment="1">
      <alignment vertical="center"/>
    </xf>
    <xf numFmtId="170" fontId="25" fillId="0" borderId="17" xfId="47" applyFont="1" applyFill="1" applyBorder="1" applyAlignment="1">
      <alignment vertical="center"/>
    </xf>
    <xf numFmtId="0" fontId="23" fillId="0" borderId="18" xfId="71" applyFont="1" applyFill="1" applyBorder="1" applyAlignment="1">
      <alignment vertical="center"/>
      <protection/>
    </xf>
    <xf numFmtId="0" fontId="23" fillId="0" borderId="12" xfId="71" applyFont="1" applyFill="1" applyBorder="1" applyAlignment="1">
      <alignment vertical="center" wrapText="1"/>
      <protection/>
    </xf>
    <xf numFmtId="0" fontId="23" fillId="0" borderId="12" xfId="71" applyFont="1" applyFill="1" applyBorder="1" applyAlignment="1">
      <alignment vertical="center"/>
      <protection/>
    </xf>
    <xf numFmtId="170" fontId="26" fillId="0" borderId="12" xfId="47" applyFont="1" applyFill="1" applyBorder="1" applyAlignment="1">
      <alignment vertical="center"/>
    </xf>
    <xf numFmtId="0" fontId="23" fillId="0" borderId="19" xfId="71" applyFont="1" applyFill="1" applyBorder="1" applyAlignment="1">
      <alignment vertical="center"/>
      <protection/>
    </xf>
    <xf numFmtId="0" fontId="23" fillId="0" borderId="20" xfId="71" applyFont="1" applyFill="1" applyBorder="1" applyAlignment="1">
      <alignment vertical="center" wrapText="1"/>
      <protection/>
    </xf>
    <xf numFmtId="0" fontId="23" fillId="0" borderId="20" xfId="71" applyFont="1" applyFill="1" applyBorder="1" applyAlignment="1">
      <alignment vertical="center"/>
      <protection/>
    </xf>
    <xf numFmtId="170" fontId="23" fillId="0" borderId="20" xfId="47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3" fillId="0" borderId="21" xfId="71" applyFont="1" applyFill="1" applyBorder="1" applyAlignment="1">
      <alignment horizontal="center" vertical="center" wrapText="1"/>
      <protection/>
    </xf>
    <xf numFmtId="170" fontId="24" fillId="0" borderId="22" xfId="47" applyFont="1" applyFill="1" applyBorder="1" applyAlignment="1">
      <alignment vertical="center"/>
    </xf>
    <xf numFmtId="170" fontId="23" fillId="0" borderId="22" xfId="47" applyFont="1" applyFill="1" applyBorder="1" applyAlignment="1">
      <alignment vertical="center"/>
    </xf>
    <xf numFmtId="182" fontId="23" fillId="0" borderId="23" xfId="113" applyNumberFormat="1" applyFont="1" applyFill="1" applyBorder="1" applyAlignment="1">
      <alignment horizontal="right" vertical="center"/>
    </xf>
    <xf numFmtId="182" fontId="24" fillId="0" borderId="0" xfId="113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2" fillId="24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left" vertical="center" wrapText="1"/>
      <protection/>
    </xf>
    <xf numFmtId="9" fontId="34" fillId="0" borderId="17" xfId="74" applyFont="1" applyFill="1" applyBorder="1" applyAlignment="1" applyProtection="1">
      <alignment horizontal="left" vertical="center" wrapText="1"/>
      <protection/>
    </xf>
    <xf numFmtId="44" fontId="35" fillId="0" borderId="17" xfId="0" applyNumberFormat="1" applyFont="1" applyFill="1" applyBorder="1" applyAlignment="1" applyProtection="1">
      <alignment horizontal="center" vertical="center" wrapText="1"/>
      <protection/>
    </xf>
    <xf numFmtId="9" fontId="35" fillId="0" borderId="17" xfId="74" applyFont="1" applyFill="1" applyBorder="1" applyAlignment="1" applyProtection="1">
      <alignment horizontal="center" vertical="center" wrapText="1"/>
      <protection/>
    </xf>
    <xf numFmtId="7" fontId="35" fillId="0" borderId="17" xfId="0" applyNumberFormat="1" applyFont="1" applyFill="1" applyBorder="1" applyAlignment="1" applyProtection="1">
      <alignment horizontal="center" vertical="center" wrapText="1"/>
      <protection/>
    </xf>
    <xf numFmtId="170" fontId="35" fillId="0" borderId="17" xfId="47" applyFont="1" applyFill="1" applyBorder="1" applyAlignment="1" applyProtection="1">
      <alignment horizontal="center" vertical="center" wrapText="1"/>
      <protection/>
    </xf>
    <xf numFmtId="44" fontId="35" fillId="0" borderId="17" xfId="0" applyNumberFormat="1" applyFont="1" applyFill="1" applyBorder="1" applyAlignment="1" applyProtection="1">
      <alignment horizontal="right" vertical="center" wrapText="1"/>
      <protection/>
    </xf>
    <xf numFmtId="0" fontId="33" fillId="24" borderId="17" xfId="0" applyNumberFormat="1" applyFont="1" applyFill="1" applyBorder="1" applyAlignment="1" applyProtection="1">
      <alignment horizontal="left" vertical="center" wrapText="1"/>
      <protection/>
    </xf>
    <xf numFmtId="44" fontId="35" fillId="24" borderId="17" xfId="0" applyNumberFormat="1" applyFont="1" applyFill="1" applyBorder="1" applyAlignment="1" applyProtection="1">
      <alignment horizontal="right" vertical="center" wrapText="1"/>
      <protection/>
    </xf>
    <xf numFmtId="44" fontId="33" fillId="24" borderId="17" xfId="4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23" fillId="0" borderId="24" xfId="71" applyFont="1" applyFill="1" applyBorder="1" applyAlignment="1">
      <alignment horizontal="center" vertical="center" wrapText="1"/>
      <protection/>
    </xf>
    <xf numFmtId="0" fontId="23" fillId="0" borderId="25" xfId="71" applyFont="1" applyFill="1" applyBorder="1" applyAlignment="1">
      <alignment horizontal="center" vertical="center" wrapText="1"/>
      <protection/>
    </xf>
    <xf numFmtId="177" fontId="24" fillId="0" borderId="0" xfId="0" applyNumberFormat="1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71" applyFont="1" applyFill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13" xfId="71" applyFont="1" applyFill="1" applyBorder="1" applyAlignment="1">
      <alignment vertical="center"/>
      <protection/>
    </xf>
    <xf numFmtId="0" fontId="23" fillId="0" borderId="14" xfId="71" applyFont="1" applyFill="1" applyBorder="1" applyAlignment="1">
      <alignment vertical="center"/>
      <protection/>
    </xf>
    <xf numFmtId="170" fontId="26" fillId="0" borderId="14" xfId="47" applyFont="1" applyFill="1" applyBorder="1" applyAlignment="1">
      <alignment vertical="center"/>
    </xf>
    <xf numFmtId="170" fontId="23" fillId="0" borderId="26" xfId="47" applyFont="1" applyFill="1" applyBorder="1" applyAlignment="1">
      <alignment vertical="center"/>
    </xf>
    <xf numFmtId="176" fontId="23" fillId="0" borderId="18" xfId="71" applyNumberFormat="1" applyFont="1" applyFill="1" applyBorder="1" applyAlignment="1">
      <alignment horizontal="center" vertical="center"/>
      <protection/>
    </xf>
    <xf numFmtId="0" fontId="24" fillId="0" borderId="11" xfId="71" applyFont="1" applyFill="1" applyBorder="1" applyAlignment="1">
      <alignment horizontal="center" vertical="center"/>
      <protection/>
    </xf>
    <xf numFmtId="171" fontId="24" fillId="0" borderId="11" xfId="113" applyFont="1" applyFill="1" applyBorder="1" applyAlignment="1">
      <alignment vertical="center"/>
    </xf>
    <xf numFmtId="170" fontId="25" fillId="0" borderId="11" xfId="47" applyFont="1" applyFill="1" applyBorder="1" applyAlignment="1">
      <alignment vertical="center"/>
    </xf>
    <xf numFmtId="170" fontId="24" fillId="0" borderId="21" xfId="47" applyFont="1" applyFill="1" applyBorder="1" applyAlignment="1">
      <alignment vertical="center"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 horizontal="right"/>
    </xf>
    <xf numFmtId="182" fontId="24" fillId="0" borderId="17" xfId="113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0" fillId="25" borderId="0" xfId="0" applyFill="1" applyAlignment="1">
      <alignment/>
    </xf>
    <xf numFmtId="0" fontId="37" fillId="25" borderId="27" xfId="0" applyFont="1" applyFill="1" applyBorder="1" applyAlignment="1">
      <alignment horizontal="left"/>
    </xf>
    <xf numFmtId="0" fontId="37" fillId="25" borderId="28" xfId="0" applyFont="1" applyFill="1" applyBorder="1" applyAlignment="1">
      <alignment horizontal="left"/>
    </xf>
    <xf numFmtId="0" fontId="38" fillId="25" borderId="28" xfId="0" applyFont="1" applyFill="1" applyBorder="1" applyAlignment="1">
      <alignment/>
    </xf>
    <xf numFmtId="199" fontId="37" fillId="25" borderId="29" xfId="0" applyNumberFormat="1" applyFont="1" applyFill="1" applyBorder="1" applyAlignment="1">
      <alignment horizontal="center"/>
    </xf>
    <xf numFmtId="0" fontId="38" fillId="25" borderId="0" xfId="0" applyFont="1" applyFill="1" applyAlignment="1">
      <alignment vertical="top"/>
    </xf>
    <xf numFmtId="199" fontId="47" fillId="25" borderId="30" xfId="0" applyNumberFormat="1" applyFont="1" applyFill="1" applyBorder="1" applyAlignment="1">
      <alignment vertical="top"/>
    </xf>
    <xf numFmtId="0" fontId="38" fillId="25" borderId="31" xfId="0" applyFont="1" applyFill="1" applyBorder="1" applyAlignment="1">
      <alignment/>
    </xf>
    <xf numFmtId="0" fontId="38" fillId="25" borderId="32" xfId="0" applyFont="1" applyFill="1" applyBorder="1" applyAlignment="1">
      <alignment/>
    </xf>
    <xf numFmtId="0" fontId="37" fillId="25" borderId="33" xfId="0" applyFont="1" applyFill="1" applyBorder="1" applyAlignment="1">
      <alignment horizontal="left"/>
    </xf>
    <xf numFmtId="200" fontId="40" fillId="26" borderId="34" xfId="0" applyNumberFormat="1" applyFont="1" applyFill="1" applyBorder="1" applyAlignment="1">
      <alignment/>
    </xf>
    <xf numFmtId="0" fontId="38" fillId="25" borderId="0" xfId="0" applyFont="1" applyFill="1" applyAlignment="1">
      <alignment/>
    </xf>
    <xf numFmtId="0" fontId="37" fillId="25" borderId="27" xfId="0" applyFont="1" applyFill="1" applyBorder="1" applyAlignment="1">
      <alignment/>
    </xf>
    <xf numFmtId="0" fontId="37" fillId="25" borderId="28" xfId="0" applyFont="1" applyFill="1" applyBorder="1" applyAlignment="1">
      <alignment/>
    </xf>
    <xf numFmtId="199" fontId="47" fillId="27" borderId="30" xfId="0" applyNumberFormat="1" applyFont="1" applyFill="1" applyBorder="1" applyAlignment="1">
      <alignment/>
    </xf>
    <xf numFmtId="199" fontId="47" fillId="27" borderId="30" xfId="0" applyNumberFormat="1" applyFont="1" applyFill="1" applyBorder="1" applyAlignment="1">
      <alignment vertical="top"/>
    </xf>
    <xf numFmtId="199" fontId="37" fillId="25" borderId="34" xfId="0" applyNumberFormat="1" applyFont="1" applyFill="1" applyBorder="1" applyAlignment="1">
      <alignment/>
    </xf>
    <xf numFmtId="0" fontId="37" fillId="25" borderId="0" xfId="0" applyFont="1" applyFill="1" applyAlignment="1">
      <alignment horizontal="right"/>
    </xf>
    <xf numFmtId="200" fontId="37" fillId="25" borderId="0" xfId="0" applyNumberFormat="1" applyFont="1" applyFill="1" applyAlignment="1">
      <alignment/>
    </xf>
    <xf numFmtId="0" fontId="37" fillId="25" borderId="28" xfId="0" applyFont="1" applyFill="1" applyBorder="1" applyAlignment="1">
      <alignment horizontal="right"/>
    </xf>
    <xf numFmtId="200" fontId="37" fillId="25" borderId="29" xfId="0" applyNumberFormat="1" applyFont="1" applyFill="1" applyBorder="1" applyAlignment="1">
      <alignment/>
    </xf>
    <xf numFmtId="10" fontId="47" fillId="27" borderId="0" xfId="0" applyNumberFormat="1" applyFont="1" applyFill="1" applyAlignment="1">
      <alignment horizontal="center"/>
    </xf>
    <xf numFmtId="199" fontId="47" fillId="25" borderId="30" xfId="0" applyNumberFormat="1" applyFont="1" applyFill="1" applyBorder="1" applyAlignment="1">
      <alignment/>
    </xf>
    <xf numFmtId="10" fontId="47" fillId="27" borderId="0" xfId="0" applyNumberFormat="1" applyFont="1" applyFill="1" applyAlignment="1">
      <alignment horizontal="center" vertical="top"/>
    </xf>
    <xf numFmtId="0" fontId="47" fillId="25" borderId="0" xfId="0" applyFont="1" applyFill="1" applyAlignment="1">
      <alignment/>
    </xf>
    <xf numFmtId="10" fontId="47" fillId="27" borderId="28" xfId="0" applyNumberFormat="1" applyFont="1" applyFill="1" applyBorder="1" applyAlignment="1">
      <alignment horizontal="center"/>
    </xf>
    <xf numFmtId="199" fontId="47" fillId="25" borderId="29" xfId="0" applyNumberFormat="1" applyFont="1" applyFill="1" applyBorder="1" applyAlignment="1">
      <alignment/>
    </xf>
    <xf numFmtId="200" fontId="37" fillId="25" borderId="34" xfId="0" applyNumberFormat="1" applyFont="1" applyFill="1" applyBorder="1" applyAlignment="1">
      <alignment/>
    </xf>
    <xf numFmtId="0" fontId="37" fillId="25" borderId="0" xfId="0" applyFont="1" applyFill="1" applyAlignment="1">
      <alignment/>
    </xf>
    <xf numFmtId="0" fontId="37" fillId="25" borderId="35" xfId="0" applyFont="1" applyFill="1" applyBorder="1" applyAlignment="1">
      <alignment/>
    </xf>
    <xf numFmtId="0" fontId="38" fillId="25" borderId="36" xfId="0" applyFont="1" applyFill="1" applyBorder="1" applyAlignment="1">
      <alignment/>
    </xf>
    <xf numFmtId="200" fontId="40" fillId="26" borderId="37" xfId="0" applyNumberFormat="1" applyFont="1" applyFill="1" applyBorder="1" applyAlignment="1">
      <alignment/>
    </xf>
    <xf numFmtId="0" fontId="37" fillId="25" borderId="29" xfId="0" applyFont="1" applyFill="1" applyBorder="1" applyAlignment="1">
      <alignment/>
    </xf>
    <xf numFmtId="0" fontId="38" fillId="25" borderId="0" xfId="0" applyFont="1" applyFill="1" applyAlignment="1">
      <alignment horizontal="center"/>
    </xf>
    <xf numFmtId="199" fontId="37" fillId="25" borderId="0" xfId="0" applyNumberFormat="1" applyFont="1" applyFill="1" applyAlignment="1">
      <alignment horizontal="center"/>
    </xf>
    <xf numFmtId="10" fontId="47" fillId="27" borderId="30" xfId="0" applyNumberFormat="1" applyFont="1" applyFill="1" applyBorder="1" applyAlignment="1">
      <alignment horizontal="center"/>
    </xf>
    <xf numFmtId="199" fontId="47" fillId="25" borderId="0" xfId="0" applyNumberFormat="1" applyFont="1" applyFill="1" applyAlignment="1">
      <alignment/>
    </xf>
    <xf numFmtId="10" fontId="37" fillId="25" borderId="38" xfId="0" applyNumberFormat="1" applyFont="1" applyFill="1" applyBorder="1" applyAlignment="1">
      <alignment horizontal="center"/>
    </xf>
    <xf numFmtId="200" fontId="37" fillId="25" borderId="0" xfId="115" applyNumberFormat="1" applyFont="1" applyFill="1" applyAlignment="1">
      <alignment/>
    </xf>
    <xf numFmtId="0" fontId="34" fillId="25" borderId="0" xfId="0" applyFont="1" applyFill="1" applyAlignment="1">
      <alignment/>
    </xf>
    <xf numFmtId="0" fontId="37" fillId="25" borderId="27" xfId="0" applyFont="1" applyFill="1" applyBorder="1" applyAlignment="1">
      <alignment vertical="top"/>
    </xf>
    <xf numFmtId="0" fontId="40" fillId="25" borderId="28" xfId="0" applyFont="1" applyFill="1" applyBorder="1" applyAlignment="1">
      <alignment/>
    </xf>
    <xf numFmtId="0" fontId="0" fillId="25" borderId="28" xfId="0" applyFill="1" applyBorder="1" applyAlignment="1">
      <alignment/>
    </xf>
    <xf numFmtId="0" fontId="39" fillId="25" borderId="39" xfId="0" applyFont="1" applyFill="1" applyBorder="1" applyAlignment="1">
      <alignment horizontal="left"/>
    </xf>
    <xf numFmtId="39" fontId="0" fillId="25" borderId="32" xfId="0" applyNumberForma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left"/>
    </xf>
    <xf numFmtId="0" fontId="0" fillId="25" borderId="32" xfId="0" applyFill="1" applyBorder="1" applyAlignment="1">
      <alignment horizontal="right"/>
    </xf>
    <xf numFmtId="186" fontId="0" fillId="25" borderId="32" xfId="0" applyNumberFormat="1" applyFill="1" applyBorder="1" applyAlignment="1">
      <alignment horizontal="left"/>
    </xf>
    <xf numFmtId="186" fontId="0" fillId="25" borderId="32" xfId="0" applyNumberFormat="1" applyFill="1" applyBorder="1" applyAlignment="1">
      <alignment horizontal="center" vertical="center"/>
    </xf>
    <xf numFmtId="0" fontId="0" fillId="25" borderId="29" xfId="0" applyFill="1" applyBorder="1" applyAlignment="1">
      <alignment/>
    </xf>
    <xf numFmtId="0" fontId="39" fillId="25" borderId="39" xfId="0" applyFont="1" applyFill="1" applyBorder="1" applyAlignment="1">
      <alignment horizontal="right"/>
    </xf>
    <xf numFmtId="10" fontId="37" fillId="28" borderId="40" xfId="78" applyNumberFormat="1" applyFont="1" applyFill="1" applyBorder="1" applyAlignment="1">
      <alignment horizontal="center" vertical="center"/>
    </xf>
    <xf numFmtId="0" fontId="37" fillId="29" borderId="41" xfId="0" applyFont="1" applyFill="1" applyBorder="1" applyAlignment="1">
      <alignment horizontal="center"/>
    </xf>
    <xf numFmtId="0" fontId="37" fillId="25" borderId="0" xfId="0" applyFont="1" applyFill="1" applyAlignment="1">
      <alignment horizontal="left"/>
    </xf>
    <xf numFmtId="199" fontId="37" fillId="26" borderId="23" xfId="0" applyNumberFormat="1" applyFont="1" applyFill="1" applyBorder="1" applyAlignment="1">
      <alignment/>
    </xf>
    <xf numFmtId="199" fontId="37" fillId="26" borderId="34" xfId="0" applyNumberFormat="1" applyFont="1" applyFill="1" applyBorder="1" applyAlignment="1">
      <alignment/>
    </xf>
    <xf numFmtId="170" fontId="23" fillId="0" borderId="42" xfId="47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23" fillId="0" borderId="43" xfId="71" applyNumberFormat="1" applyFont="1" applyFill="1" applyBorder="1" applyAlignment="1">
      <alignment horizontal="center" vertical="center"/>
      <protection/>
    </xf>
    <xf numFmtId="176" fontId="23" fillId="0" borderId="44" xfId="71" applyNumberFormat="1" applyFont="1" applyFill="1" applyBorder="1" applyAlignment="1">
      <alignment horizontal="center" vertical="center"/>
      <protection/>
    </xf>
    <xf numFmtId="176" fontId="23" fillId="0" borderId="12" xfId="71" applyNumberFormat="1" applyFont="1" applyFill="1" applyBorder="1" applyAlignment="1">
      <alignment horizontal="center" vertical="center"/>
      <protection/>
    </xf>
    <xf numFmtId="1" fontId="23" fillId="0" borderId="14" xfId="71" applyNumberFormat="1" applyFont="1" applyFill="1" applyBorder="1" applyAlignment="1">
      <alignment horizontal="center" vertical="center" wrapText="1"/>
      <protection/>
    </xf>
    <xf numFmtId="0" fontId="24" fillId="0" borderId="45" xfId="71" applyFont="1" applyFill="1" applyBorder="1" applyAlignment="1">
      <alignment vertical="center" wrapText="1"/>
      <protection/>
    </xf>
    <xf numFmtId="0" fontId="24" fillId="0" borderId="45" xfId="0" applyFont="1" applyFill="1" applyBorder="1" applyAlignment="1">
      <alignment vertical="center"/>
    </xf>
    <xf numFmtId="170" fontId="24" fillId="0" borderId="23" xfId="47" applyFont="1" applyFill="1" applyBorder="1" applyAlignment="1" applyProtection="1">
      <alignment horizontal="right" vertical="center"/>
      <protection locked="0"/>
    </xf>
    <xf numFmtId="170" fontId="19" fillId="0" borderId="0" xfId="47" applyFont="1" applyFill="1" applyBorder="1" applyAlignment="1">
      <alignment horizontal="left" vertical="center"/>
    </xf>
    <xf numFmtId="0" fontId="19" fillId="0" borderId="39" xfId="0" applyFont="1" applyFill="1" applyBorder="1" applyAlignment="1" applyProtection="1">
      <alignment vertical="center"/>
      <protection locked="0"/>
    </xf>
    <xf numFmtId="182" fontId="22" fillId="0" borderId="30" xfId="113" applyNumberFormat="1" applyFont="1" applyFill="1" applyBorder="1" applyAlignment="1" applyProtection="1">
      <alignment horizontal="right" vertical="center"/>
      <protection locked="0"/>
    </xf>
    <xf numFmtId="0" fontId="22" fillId="0" borderId="31" xfId="71" applyFont="1" applyFill="1" applyBorder="1" applyAlignment="1" applyProtection="1">
      <alignment horizontal="center" vertical="center"/>
      <protection locked="0"/>
    </xf>
    <xf numFmtId="182" fontId="22" fillId="0" borderId="46" xfId="113" applyNumberFormat="1" applyFont="1" applyFill="1" applyBorder="1" applyAlignment="1" applyProtection="1">
      <alignment horizontal="right" vertical="center"/>
      <protection locked="0"/>
    </xf>
    <xf numFmtId="182" fontId="23" fillId="0" borderId="47" xfId="113" applyNumberFormat="1" applyFont="1" applyFill="1" applyBorder="1" applyAlignment="1" applyProtection="1">
      <alignment horizontal="right" vertical="center" wrapText="1"/>
      <protection locked="0"/>
    </xf>
    <xf numFmtId="182" fontId="24" fillId="0" borderId="48" xfId="113" applyNumberFormat="1" applyFont="1" applyFill="1" applyBorder="1" applyAlignment="1" applyProtection="1">
      <alignment horizontal="right" vertical="center"/>
      <protection locked="0"/>
    </xf>
    <xf numFmtId="170" fontId="36" fillId="2" borderId="35" xfId="15" applyNumberFormat="1" applyFont="1" applyBorder="1" applyAlignment="1">
      <alignment vertical="center"/>
    </xf>
    <xf numFmtId="0" fontId="23" fillId="0" borderId="16" xfId="71" applyFont="1" applyFill="1" applyBorder="1" applyAlignment="1" applyProtection="1">
      <alignment horizontal="center" vertical="center" wrapText="1"/>
      <protection locked="0"/>
    </xf>
    <xf numFmtId="182" fontId="23" fillId="0" borderId="23" xfId="113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71" applyFont="1" applyFill="1" applyBorder="1" applyAlignment="1" applyProtection="1">
      <alignment horizontal="center" vertical="center" wrapText="1"/>
      <protection locked="0"/>
    </xf>
    <xf numFmtId="171" fontId="24" fillId="0" borderId="13" xfId="113" applyFont="1" applyFill="1" applyBorder="1" applyAlignment="1" applyProtection="1">
      <alignment vertical="center"/>
      <protection locked="0"/>
    </xf>
    <xf numFmtId="170" fontId="24" fillId="0" borderId="18" xfId="47" applyFont="1" applyFill="1" applyBorder="1" applyAlignment="1" applyProtection="1">
      <alignment vertical="center"/>
      <protection locked="0"/>
    </xf>
    <xf numFmtId="170" fontId="24" fillId="0" borderId="19" xfId="47" applyFont="1" applyFill="1" applyBorder="1" applyAlignment="1" applyProtection="1">
      <alignment vertical="center"/>
      <protection locked="0"/>
    </xf>
    <xf numFmtId="170" fontId="24" fillId="0" borderId="34" xfId="47" applyFont="1" applyFill="1" applyBorder="1" applyAlignment="1" applyProtection="1">
      <alignment horizontal="right" vertical="center"/>
      <protection locked="0"/>
    </xf>
    <xf numFmtId="0" fontId="19" fillId="0" borderId="39" xfId="0" applyFont="1" applyFill="1" applyBorder="1" applyAlignment="1" applyProtection="1">
      <alignment horizontal="left" vertical="center"/>
      <protection locked="0"/>
    </xf>
    <xf numFmtId="0" fontId="19" fillId="0" borderId="30" xfId="0" applyFont="1" applyFill="1" applyBorder="1" applyAlignment="1" applyProtection="1">
      <alignment horizontal="left" vertical="center"/>
      <protection locked="0"/>
    </xf>
    <xf numFmtId="0" fontId="19" fillId="0" borderId="39" xfId="71" applyFont="1" applyFill="1" applyBorder="1" applyAlignment="1" applyProtection="1">
      <alignment horizontal="left" vertical="center"/>
      <protection locked="0"/>
    </xf>
    <xf numFmtId="0" fontId="19" fillId="0" borderId="30" xfId="71" applyFont="1" applyFill="1" applyBorder="1" applyAlignment="1" applyProtection="1">
      <alignment horizontal="left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71" applyFont="1" applyFill="1" applyBorder="1" applyAlignment="1">
      <alignment horizontal="center" vertical="center"/>
      <protection/>
    </xf>
    <xf numFmtId="176" fontId="23" fillId="0" borderId="49" xfId="71" applyNumberFormat="1" applyFont="1" applyFill="1" applyBorder="1" applyAlignment="1">
      <alignment horizontal="center" vertical="center"/>
      <protection/>
    </xf>
    <xf numFmtId="176" fontId="23" fillId="0" borderId="50" xfId="71" applyNumberFormat="1" applyFont="1" applyFill="1" applyBorder="1" applyAlignment="1">
      <alignment horizontal="center" vertical="center"/>
      <protection/>
    </xf>
    <xf numFmtId="0" fontId="23" fillId="0" borderId="51" xfId="71" applyFont="1" applyFill="1" applyBorder="1" applyAlignment="1">
      <alignment horizontal="center" vertical="center" wrapText="1"/>
      <protection/>
    </xf>
    <xf numFmtId="0" fontId="23" fillId="0" borderId="52" xfId="71" applyFont="1" applyFill="1" applyBorder="1" applyAlignment="1">
      <alignment horizontal="center" vertical="center" wrapText="1"/>
      <protection/>
    </xf>
    <xf numFmtId="0" fontId="23" fillId="0" borderId="24" xfId="71" applyFont="1" applyFill="1" applyBorder="1" applyAlignment="1">
      <alignment horizontal="center" vertical="center"/>
      <protection/>
    </xf>
    <xf numFmtId="0" fontId="23" fillId="0" borderId="11" xfId="71" applyFont="1" applyFill="1" applyBorder="1" applyAlignment="1">
      <alignment horizontal="center" vertical="center"/>
      <protection/>
    </xf>
    <xf numFmtId="0" fontId="23" fillId="0" borderId="2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82" fontId="23" fillId="0" borderId="27" xfId="113" applyNumberFormat="1" applyFont="1" applyFill="1" applyBorder="1" applyAlignment="1" applyProtection="1">
      <alignment horizontal="center" vertical="center" wrapText="1"/>
      <protection locked="0"/>
    </xf>
    <xf numFmtId="182" fontId="23" fillId="0" borderId="29" xfId="113" applyNumberFormat="1" applyFont="1" applyFill="1" applyBorder="1" applyAlignment="1" applyProtection="1">
      <alignment horizontal="center" vertical="center" wrapText="1"/>
      <protection locked="0"/>
    </xf>
    <xf numFmtId="0" fontId="30" fillId="30" borderId="0" xfId="0" applyFont="1" applyFill="1" applyAlignment="1">
      <alignment horizontal="center" wrapText="1"/>
    </xf>
    <xf numFmtId="0" fontId="29" fillId="30" borderId="0" xfId="0" applyFont="1" applyFill="1" applyBorder="1" applyAlignment="1">
      <alignment horizontal="center" wrapText="1"/>
    </xf>
    <xf numFmtId="0" fontId="30" fillId="30" borderId="0" xfId="0" applyFont="1" applyFill="1" applyAlignment="1">
      <alignment horizontal="center"/>
    </xf>
    <xf numFmtId="0" fontId="31" fillId="30" borderId="0" xfId="0" applyFont="1" applyFill="1" applyAlignment="1">
      <alignment horizontal="center" wrapText="1"/>
    </xf>
    <xf numFmtId="0" fontId="37" fillId="25" borderId="38" xfId="0" applyFont="1" applyFill="1" applyBorder="1" applyAlignment="1">
      <alignment horizontal="left"/>
    </xf>
    <xf numFmtId="0" fontId="37" fillId="29" borderId="49" xfId="0" applyFont="1" applyFill="1" applyBorder="1" applyAlignment="1">
      <alignment horizontal="left"/>
    </xf>
    <xf numFmtId="0" fontId="41" fillId="25" borderId="16" xfId="0" applyFont="1" applyFill="1" applyBorder="1" applyAlignment="1">
      <alignment horizontal="right"/>
    </xf>
    <xf numFmtId="0" fontId="41" fillId="25" borderId="53" xfId="0" applyFont="1" applyFill="1" applyBorder="1" applyAlignment="1">
      <alignment horizontal="right"/>
    </xf>
    <xf numFmtId="0" fontId="39" fillId="25" borderId="39" xfId="0" applyFont="1" applyFill="1" applyBorder="1" applyAlignment="1">
      <alignment horizontal="left"/>
    </xf>
    <xf numFmtId="0" fontId="0" fillId="25" borderId="32" xfId="0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  <xf numFmtId="174" fontId="40" fillId="25" borderId="38" xfId="115" applyNumberFormat="1" applyFont="1" applyFill="1" applyBorder="1" applyAlignment="1">
      <alignment horizontal="center" vertical="center"/>
    </xf>
    <xf numFmtId="201" fontId="37" fillId="25" borderId="46" xfId="115" applyNumberFormat="1" applyFont="1" applyFill="1" applyBorder="1" applyAlignment="1">
      <alignment horizontal="center" vertical="center"/>
    </xf>
    <xf numFmtId="0" fontId="0" fillId="25" borderId="36" xfId="0" applyFill="1" applyBorder="1" applyAlignment="1">
      <alignment horizontal="center"/>
    </xf>
    <xf numFmtId="0" fontId="39" fillId="25" borderId="39" xfId="0" applyFont="1" applyFill="1" applyBorder="1" applyAlignment="1">
      <alignment horizontal="left" vertical="top"/>
    </xf>
    <xf numFmtId="0" fontId="37" fillId="25" borderId="36" xfId="0" applyFont="1" applyFill="1" applyBorder="1" applyAlignment="1">
      <alignment horizontal="right"/>
    </xf>
    <xf numFmtId="0" fontId="22" fillId="0" borderId="39" xfId="0" applyFont="1" applyBorder="1" applyAlignment="1">
      <alignment horizontal="center"/>
    </xf>
    <xf numFmtId="0" fontId="39" fillId="25" borderId="39" xfId="0" applyFont="1" applyFill="1" applyBorder="1" applyAlignment="1">
      <alignment horizontal="center" vertical="top"/>
    </xf>
  </cellXfs>
  <cellStyles count="10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Moeda 3 2" xfId="52"/>
    <cellStyle name="Moeda 4" xfId="53"/>
    <cellStyle name="Moeda 5" xfId="54"/>
    <cellStyle name="Moeda 5 2" xfId="55"/>
    <cellStyle name="Neutra" xfId="56"/>
    <cellStyle name="Normal 10" xfId="57"/>
    <cellStyle name="Normal 16" xfId="58"/>
    <cellStyle name="Normal 16 2" xfId="59"/>
    <cellStyle name="Normal 16_Orçam Dona Leopoldina Modelo Daer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7" xfId="67"/>
    <cellStyle name="Normal 7 2" xfId="68"/>
    <cellStyle name="Normal 8" xfId="69"/>
    <cellStyle name="Normal 9" xfId="70"/>
    <cellStyle name="Normal_Planilha de Preços Unitários 2000-2001" xfId="71"/>
    <cellStyle name="Nota" xfId="72"/>
    <cellStyle name="planilhas" xfId="73"/>
    <cellStyle name="Percent" xfId="74"/>
    <cellStyle name="Porcentagem 2" xfId="75"/>
    <cellStyle name="Porcentagem 2 2" xfId="76"/>
    <cellStyle name="Porcentagem 2 3" xfId="77"/>
    <cellStyle name="Porcentagem 2 4" xfId="78"/>
    <cellStyle name="Porcentagem 3" xfId="79"/>
    <cellStyle name="Porcentagem 3 2" xfId="80"/>
    <cellStyle name="Porcentagem 3 2 2" xfId="81"/>
    <cellStyle name="Porcentagem 4" xfId="82"/>
    <cellStyle name="Porcentagem 5" xfId="83"/>
    <cellStyle name="Porcentagem 5 2" xfId="84"/>
    <cellStyle name="Porcentagem 6" xfId="85"/>
    <cellStyle name="Porcentagem 6 2" xfId="86"/>
    <cellStyle name="Saída" xfId="87"/>
    <cellStyle name="Comma [0]" xfId="88"/>
    <cellStyle name="Separador de milhares 2" xfId="89"/>
    <cellStyle name="Separador de milhares 2 2" xfId="90"/>
    <cellStyle name="Separador de milhares 2 3" xfId="91"/>
    <cellStyle name="Separador de milhares 2 4" xfId="92"/>
    <cellStyle name="Separador de milhares 2 4 2" xfId="93"/>
    <cellStyle name="Separador de milhares 3" xfId="94"/>
    <cellStyle name="Separador de milhares 3 2" xfId="95"/>
    <cellStyle name="Separador de milhares 3 2 2" xfId="96"/>
    <cellStyle name="Separador de milhares 4" xfId="97"/>
    <cellStyle name="Separador de milhares 4 2" xfId="98"/>
    <cellStyle name="Separador de milhares 4 2 2" xfId="99"/>
    <cellStyle name="Separador de milhares 4 3" xfId="100"/>
    <cellStyle name="Separador de milhares 5" xfId="101"/>
    <cellStyle name="Separador de milhares 5 2" xfId="102"/>
    <cellStyle name="Separador de milhares 6" xfId="103"/>
    <cellStyle name="Separador de milhares 6 2" xfId="104"/>
    <cellStyle name="Texto de Aviso" xfId="105"/>
    <cellStyle name="Texto Explicativo" xfId="106"/>
    <cellStyle name="Título" xfId="107"/>
    <cellStyle name="Título 1" xfId="108"/>
    <cellStyle name="Título 2" xfId="109"/>
    <cellStyle name="Título 3" xfId="110"/>
    <cellStyle name="Título 4" xfId="111"/>
    <cellStyle name="Total" xfId="112"/>
    <cellStyle name="Comma" xfId="113"/>
    <cellStyle name="Vírgula 2" xfId="114"/>
    <cellStyle name="Vírgula 2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3238500</xdr:colOff>
      <xdr:row>0</xdr:row>
      <xdr:rowOff>0</xdr:rowOff>
    </xdr:from>
    <xdr:to>
      <xdr:col>2</xdr:col>
      <xdr:colOff>7953375</xdr:colOff>
      <xdr:row>0</xdr:row>
      <xdr:rowOff>2638425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47148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0</xdr:rowOff>
    </xdr:from>
    <xdr:to>
      <xdr:col>7</xdr:col>
      <xdr:colOff>714375</xdr:colOff>
      <xdr:row>7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25336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="75" zoomScaleNormal="75" zoomScaleSheetLayoutView="75" zoomScalePageLayoutView="50" workbookViewId="0" topLeftCell="B6">
      <selection activeCell="I14" sqref="I14"/>
    </sheetView>
  </sheetViews>
  <sheetFormatPr defaultColWidth="9.140625" defaultRowHeight="21.75" customHeight="1"/>
  <cols>
    <col min="1" max="1" width="12.421875" style="31" customWidth="1"/>
    <col min="2" max="2" width="18.8515625" style="31" bestFit="1" customWidth="1"/>
    <col min="3" max="3" width="122.8515625" style="32" customWidth="1"/>
    <col min="4" max="4" width="13.140625" style="8" customWidth="1"/>
    <col min="5" max="5" width="10.00390625" style="8" bestFit="1" customWidth="1"/>
    <col min="6" max="6" width="19.7109375" style="8" customWidth="1"/>
    <col min="7" max="7" width="20.140625" style="8" bestFit="1" customWidth="1"/>
    <col min="8" max="8" width="18.00390625" style="8" customWidth="1"/>
    <col min="9" max="9" width="19.7109375" style="37" customWidth="1"/>
    <col min="10" max="16384" width="9.140625" style="8" customWidth="1"/>
  </cols>
  <sheetData>
    <row r="1" spans="1:9" s="2" customFormat="1" ht="216.75" customHeight="1">
      <c r="A1" s="162"/>
      <c r="B1" s="162"/>
      <c r="C1" s="162"/>
      <c r="D1" s="162"/>
      <c r="E1" s="162"/>
      <c r="F1" s="162"/>
      <c r="G1" s="162"/>
      <c r="H1" s="131"/>
      <c r="I1" s="3"/>
    </row>
    <row r="2" spans="1:9" s="2" customFormat="1" ht="21.75" customHeight="1">
      <c r="A2" s="164"/>
      <c r="B2" s="164"/>
      <c r="C2" s="164"/>
      <c r="D2" s="164"/>
      <c r="E2" s="164"/>
      <c r="F2" s="164"/>
      <c r="G2" s="164"/>
      <c r="H2" s="132"/>
      <c r="I2" s="58"/>
    </row>
    <row r="3" spans="1:9" s="2" customFormat="1" ht="21.75" customHeight="1">
      <c r="A3" s="163" t="s">
        <v>62</v>
      </c>
      <c r="B3" s="163"/>
      <c r="C3" s="163"/>
      <c r="D3" s="163"/>
      <c r="E3" s="163"/>
      <c r="F3" s="163"/>
      <c r="G3" s="163"/>
      <c r="H3" s="59"/>
      <c r="I3" s="58"/>
    </row>
    <row r="4" spans="1:9" s="2" customFormat="1" ht="21.75" customHeight="1" thickBot="1">
      <c r="A4" s="59"/>
      <c r="B4" s="59"/>
      <c r="C4" s="59"/>
      <c r="D4" s="59"/>
      <c r="E4" s="59"/>
      <c r="F4" s="59"/>
      <c r="G4" s="59"/>
      <c r="H4" s="59"/>
      <c r="I4" s="58"/>
    </row>
    <row r="5" spans="1:9" s="2" customFormat="1" ht="21.75" customHeight="1">
      <c r="A5" s="4"/>
      <c r="B5" s="4"/>
      <c r="C5" s="5"/>
      <c r="D5" s="1"/>
      <c r="E5" s="1"/>
      <c r="F5" s="56" t="s">
        <v>128</v>
      </c>
      <c r="H5" s="159" t="s">
        <v>127</v>
      </c>
      <c r="I5" s="160"/>
    </row>
    <row r="6" spans="1:9" s="2" customFormat="1" ht="21.75" customHeight="1">
      <c r="A6" s="6" t="s">
        <v>52</v>
      </c>
      <c r="B6" s="6"/>
      <c r="C6" s="6"/>
      <c r="D6" s="6"/>
      <c r="E6" s="6"/>
      <c r="F6" s="140" t="s">
        <v>126</v>
      </c>
      <c r="H6" s="141"/>
      <c r="I6" s="142"/>
    </row>
    <row r="7" spans="1:9" s="2" customFormat="1" ht="24.75" customHeight="1">
      <c r="A7" s="7" t="s">
        <v>53</v>
      </c>
      <c r="B7" s="7"/>
      <c r="C7" s="7"/>
      <c r="D7" s="7"/>
      <c r="E7" s="7"/>
      <c r="F7" s="56"/>
      <c r="H7" s="155" t="s">
        <v>124</v>
      </c>
      <c r="I7" s="156"/>
    </row>
    <row r="8" spans="1:9" s="2" customFormat="1" ht="24.75" customHeight="1">
      <c r="A8" s="7"/>
      <c r="B8" s="7"/>
      <c r="C8" s="7"/>
      <c r="D8" s="7"/>
      <c r="E8" s="7"/>
      <c r="G8" s="57"/>
      <c r="H8" s="157" t="s">
        <v>125</v>
      </c>
      <c r="I8" s="158"/>
    </row>
    <row r="9" spans="1:9" s="2" customFormat="1" ht="21.75" customHeight="1" thickBot="1">
      <c r="A9" s="165" t="s">
        <v>129</v>
      </c>
      <c r="B9" s="165"/>
      <c r="C9" s="165"/>
      <c r="D9" s="165"/>
      <c r="E9" s="165"/>
      <c r="F9" s="165"/>
      <c r="G9" s="165"/>
      <c r="H9" s="143"/>
      <c r="I9" s="144"/>
    </row>
    <row r="10" spans="1:9" ht="21.75" customHeight="1">
      <c r="A10" s="166" t="s">
        <v>4</v>
      </c>
      <c r="B10" s="133" t="s">
        <v>120</v>
      </c>
      <c r="C10" s="168" t="s">
        <v>5</v>
      </c>
      <c r="D10" s="170" t="s">
        <v>3</v>
      </c>
      <c r="E10" s="172" t="s">
        <v>6</v>
      </c>
      <c r="F10" s="53"/>
      <c r="G10" s="54"/>
      <c r="H10" s="174" t="s">
        <v>122</v>
      </c>
      <c r="I10" s="175"/>
    </row>
    <row r="11" spans="1:9" ht="21.75" customHeight="1">
      <c r="A11" s="167"/>
      <c r="B11" s="134" t="s">
        <v>121</v>
      </c>
      <c r="C11" s="169"/>
      <c r="D11" s="171"/>
      <c r="E11" s="173"/>
      <c r="F11" s="9" t="s">
        <v>31</v>
      </c>
      <c r="G11" s="33" t="s">
        <v>7</v>
      </c>
      <c r="H11" s="148" t="s">
        <v>123</v>
      </c>
      <c r="I11" s="149" t="s">
        <v>7</v>
      </c>
    </row>
    <row r="12" spans="1:9" ht="15" customHeight="1">
      <c r="A12" s="65"/>
      <c r="B12" s="135"/>
      <c r="C12" s="10"/>
      <c r="D12" s="11"/>
      <c r="E12" s="12"/>
      <c r="F12" s="13"/>
      <c r="G12" s="13"/>
      <c r="H12" s="150"/>
      <c r="I12" s="145"/>
    </row>
    <row r="13" spans="1:9" ht="21.75" customHeight="1">
      <c r="A13" s="14">
        <v>1</v>
      </c>
      <c r="B13" s="136"/>
      <c r="C13" s="15" t="s">
        <v>66</v>
      </c>
      <c r="D13" s="16"/>
      <c r="E13" s="17"/>
      <c r="F13" s="18"/>
      <c r="G13" s="17"/>
      <c r="H13" s="151"/>
      <c r="I13" s="146"/>
    </row>
    <row r="14" spans="1:9" ht="16.5">
      <c r="A14" s="19" t="s">
        <v>0</v>
      </c>
      <c r="B14" s="72" t="s">
        <v>47</v>
      </c>
      <c r="C14" s="137" t="s">
        <v>46</v>
      </c>
      <c r="D14" s="20" t="s">
        <v>1</v>
      </c>
      <c r="E14" s="21">
        <v>285.44</v>
      </c>
      <c r="F14" s="22">
        <v>20.59</v>
      </c>
      <c r="G14" s="34">
        <f>TRUNC(E14*F14,2)</f>
        <v>5877.2</v>
      </c>
      <c r="H14" s="152"/>
      <c r="I14" s="139"/>
    </row>
    <row r="15" spans="1:9" ht="21.75" customHeight="1">
      <c r="A15" s="19" t="s">
        <v>8</v>
      </c>
      <c r="B15" s="72" t="s">
        <v>49</v>
      </c>
      <c r="C15" s="138" t="s">
        <v>48</v>
      </c>
      <c r="D15" s="20" t="s">
        <v>1</v>
      </c>
      <c r="E15" s="21">
        <v>20.96</v>
      </c>
      <c r="F15" s="22">
        <v>1.63</v>
      </c>
      <c r="G15" s="34">
        <f>TRUNC(E15*F15,2)</f>
        <v>34.16</v>
      </c>
      <c r="H15" s="152"/>
      <c r="I15" s="139"/>
    </row>
    <row r="16" spans="1:9" ht="21.75" customHeight="1">
      <c r="A16" s="19" t="s">
        <v>2</v>
      </c>
      <c r="B16" s="72" t="s">
        <v>41</v>
      </c>
      <c r="C16" s="137" t="s">
        <v>40</v>
      </c>
      <c r="D16" s="20" t="s">
        <v>1</v>
      </c>
      <c r="E16" s="21">
        <v>8.65</v>
      </c>
      <c r="F16" s="22">
        <v>3.01</v>
      </c>
      <c r="G16" s="34">
        <f>TRUNC(E16*F16,2)</f>
        <v>26.03</v>
      </c>
      <c r="H16" s="152"/>
      <c r="I16" s="139"/>
    </row>
    <row r="17" spans="1:9" ht="21.75" customHeight="1">
      <c r="A17" s="19" t="s">
        <v>60</v>
      </c>
      <c r="B17" s="72" t="s">
        <v>130</v>
      </c>
      <c r="C17" s="137" t="s">
        <v>64</v>
      </c>
      <c r="D17" s="20" t="s">
        <v>65</v>
      </c>
      <c r="E17" s="21">
        <v>1</v>
      </c>
      <c r="F17" s="22">
        <v>500</v>
      </c>
      <c r="G17" s="34">
        <f>TRUNC(E17*F17,2)</f>
        <v>500</v>
      </c>
      <c r="H17" s="152"/>
      <c r="I17" s="139"/>
    </row>
    <row r="18" spans="1:9" ht="21.75" customHeight="1">
      <c r="A18" s="23" t="str">
        <f>CONCATENATE("TOTAL DO ITEM ",A13," - ",C13)</f>
        <v>TOTAL DO ITEM 1 - DEMOLIÇÕES</v>
      </c>
      <c r="B18" s="36"/>
      <c r="C18" s="24"/>
      <c r="D18" s="25"/>
      <c r="E18" s="25"/>
      <c r="F18" s="26"/>
      <c r="G18" s="35">
        <f>SUM(G14:G17)</f>
        <v>6437.389999999999</v>
      </c>
      <c r="H18" s="152"/>
      <c r="I18" s="139"/>
    </row>
    <row r="19" spans="1:9" ht="21.75" customHeight="1">
      <c r="A19" s="14">
        <v>2</v>
      </c>
      <c r="B19" s="72"/>
      <c r="C19" s="15" t="s">
        <v>67</v>
      </c>
      <c r="D19" s="16"/>
      <c r="E19" s="17"/>
      <c r="F19" s="18"/>
      <c r="G19" s="17"/>
      <c r="H19" s="152"/>
      <c r="I19" s="139"/>
    </row>
    <row r="20" spans="1:9" ht="30">
      <c r="A20" s="19" t="s">
        <v>18</v>
      </c>
      <c r="B20" s="72" t="s">
        <v>43</v>
      </c>
      <c r="C20" s="137" t="s">
        <v>42</v>
      </c>
      <c r="D20" s="20" t="s">
        <v>1</v>
      </c>
      <c r="E20" s="21">
        <v>13.02</v>
      </c>
      <c r="F20" s="22">
        <v>30.7</v>
      </c>
      <c r="G20" s="34">
        <f>TRUNC(E20*F20,2)</f>
        <v>399.71</v>
      </c>
      <c r="H20" s="152"/>
      <c r="I20" s="139"/>
    </row>
    <row r="21" spans="1:9" ht="21.75" customHeight="1">
      <c r="A21" s="19" t="s">
        <v>19</v>
      </c>
      <c r="B21" s="72" t="s">
        <v>45</v>
      </c>
      <c r="C21" s="137" t="s">
        <v>44</v>
      </c>
      <c r="D21" s="20" t="s">
        <v>1</v>
      </c>
      <c r="E21" s="21">
        <v>237.94</v>
      </c>
      <c r="F21" s="22">
        <v>139.73</v>
      </c>
      <c r="G21" s="34">
        <f>TRUNC(E21*F21,2)</f>
        <v>33247.35</v>
      </c>
      <c r="H21" s="152"/>
      <c r="I21" s="139"/>
    </row>
    <row r="22" spans="1:9" ht="21.75" customHeight="1">
      <c r="A22" s="19" t="s">
        <v>20</v>
      </c>
      <c r="B22" s="72" t="s">
        <v>114</v>
      </c>
      <c r="C22" s="137" t="s">
        <v>54</v>
      </c>
      <c r="D22" s="20" t="s">
        <v>119</v>
      </c>
      <c r="E22" s="21">
        <v>71.8</v>
      </c>
      <c r="F22" s="22">
        <v>15.37</v>
      </c>
      <c r="G22" s="34">
        <f>TRUNC(E22*F22,2)</f>
        <v>1103.56</v>
      </c>
      <c r="H22" s="152"/>
      <c r="I22" s="139"/>
    </row>
    <row r="23" spans="1:9" ht="21.75" customHeight="1">
      <c r="A23" s="19" t="s">
        <v>21</v>
      </c>
      <c r="B23" s="72" t="s">
        <v>50</v>
      </c>
      <c r="C23" s="60" t="s">
        <v>51</v>
      </c>
      <c r="D23" s="20" t="s">
        <v>1</v>
      </c>
      <c r="E23" s="21">
        <v>63.18</v>
      </c>
      <c r="F23" s="22">
        <v>79.64</v>
      </c>
      <c r="G23" s="34">
        <f aca="true" t="shared" si="0" ref="G23:G32">TRUNC(E23*F23,2)</f>
        <v>5031.65</v>
      </c>
      <c r="H23" s="152"/>
      <c r="I23" s="139"/>
    </row>
    <row r="24" spans="1:9" ht="30">
      <c r="A24" s="19" t="s">
        <v>22</v>
      </c>
      <c r="B24" s="72" t="s">
        <v>39</v>
      </c>
      <c r="C24" s="137" t="s">
        <v>38</v>
      </c>
      <c r="D24" s="20" t="s">
        <v>1</v>
      </c>
      <c r="E24" s="21">
        <v>8.65</v>
      </c>
      <c r="F24" s="22">
        <v>51.18</v>
      </c>
      <c r="G24" s="34">
        <f t="shared" si="0"/>
        <v>442.7</v>
      </c>
      <c r="H24" s="152"/>
      <c r="I24" s="139"/>
    </row>
    <row r="25" spans="1:9" ht="21.75" customHeight="1">
      <c r="A25" s="19" t="s">
        <v>23</v>
      </c>
      <c r="B25" s="72" t="s">
        <v>37</v>
      </c>
      <c r="C25" s="137" t="s">
        <v>36</v>
      </c>
      <c r="D25" s="20" t="s">
        <v>1</v>
      </c>
      <c r="E25" s="21">
        <v>8.65</v>
      </c>
      <c r="F25" s="22">
        <v>4.07</v>
      </c>
      <c r="G25" s="34">
        <f t="shared" si="0"/>
        <v>35.2</v>
      </c>
      <c r="H25" s="152"/>
      <c r="I25" s="139"/>
    </row>
    <row r="26" spans="1:9" ht="45">
      <c r="A26" s="19" t="s">
        <v>24</v>
      </c>
      <c r="B26" s="72" t="s">
        <v>30</v>
      </c>
      <c r="C26" s="137" t="s">
        <v>29</v>
      </c>
      <c r="D26" s="20" t="s">
        <v>1</v>
      </c>
      <c r="E26" s="21">
        <v>8.65</v>
      </c>
      <c r="F26" s="22">
        <v>21.75</v>
      </c>
      <c r="G26" s="34">
        <f t="shared" si="0"/>
        <v>188.13</v>
      </c>
      <c r="H26" s="152"/>
      <c r="I26" s="139"/>
    </row>
    <row r="27" spans="1:9" ht="21.75" customHeight="1">
      <c r="A27" s="19" t="s">
        <v>25</v>
      </c>
      <c r="B27" s="72" t="s">
        <v>34</v>
      </c>
      <c r="C27" s="137" t="s">
        <v>35</v>
      </c>
      <c r="D27" s="20" t="s">
        <v>1</v>
      </c>
      <c r="E27" s="21">
        <v>30.2</v>
      </c>
      <c r="F27" s="22">
        <v>9.01</v>
      </c>
      <c r="G27" s="34">
        <f t="shared" si="0"/>
        <v>272.1</v>
      </c>
      <c r="H27" s="152"/>
      <c r="I27" s="139"/>
    </row>
    <row r="28" spans="1:9" ht="21.75" customHeight="1">
      <c r="A28" s="19" t="s">
        <v>26</v>
      </c>
      <c r="B28" s="72" t="s">
        <v>117</v>
      </c>
      <c r="C28" s="138" t="s">
        <v>116</v>
      </c>
      <c r="D28" s="20" t="s">
        <v>1</v>
      </c>
      <c r="E28" s="21">
        <v>139.66</v>
      </c>
      <c r="F28" s="22">
        <v>16.99</v>
      </c>
      <c r="G28" s="34">
        <f>TRUNC(E28*F28,2)</f>
        <v>2372.82</v>
      </c>
      <c r="H28" s="152"/>
      <c r="I28" s="139"/>
    </row>
    <row r="29" spans="1:9" ht="21.75" customHeight="1">
      <c r="A29" s="19" t="s">
        <v>27</v>
      </c>
      <c r="B29" s="72" t="s">
        <v>69</v>
      </c>
      <c r="C29" s="60" t="s">
        <v>70</v>
      </c>
      <c r="D29" s="20" t="s">
        <v>1</v>
      </c>
      <c r="E29" s="21">
        <v>8.82</v>
      </c>
      <c r="F29" s="22">
        <v>14.87</v>
      </c>
      <c r="G29" s="34">
        <f t="shared" si="0"/>
        <v>131.15</v>
      </c>
      <c r="H29" s="152"/>
      <c r="I29" s="139"/>
    </row>
    <row r="30" spans="1:9" ht="21.75" customHeight="1">
      <c r="A30" s="19" t="s">
        <v>58</v>
      </c>
      <c r="B30" s="72" t="s">
        <v>115</v>
      </c>
      <c r="C30" s="138" t="s">
        <v>118</v>
      </c>
      <c r="D30" s="20" t="s">
        <v>1</v>
      </c>
      <c r="E30" s="21">
        <v>63.6</v>
      </c>
      <c r="F30" s="22">
        <v>26.22</v>
      </c>
      <c r="G30" s="34">
        <f t="shared" si="0"/>
        <v>1667.59</v>
      </c>
      <c r="H30" s="152"/>
      <c r="I30" s="139"/>
    </row>
    <row r="31" spans="1:9" ht="21.75" customHeight="1">
      <c r="A31" s="19" t="s">
        <v>59</v>
      </c>
      <c r="B31" s="72" t="s">
        <v>33</v>
      </c>
      <c r="C31" s="60" t="s">
        <v>32</v>
      </c>
      <c r="D31" s="66" t="s">
        <v>1</v>
      </c>
      <c r="E31" s="67">
        <v>916.74</v>
      </c>
      <c r="F31" s="68">
        <v>16.37</v>
      </c>
      <c r="G31" s="69">
        <f>TRUNC(E31*F31,2)</f>
        <v>15007.03</v>
      </c>
      <c r="H31" s="152"/>
      <c r="I31" s="139"/>
    </row>
    <row r="32" spans="1:9" ht="21.75" customHeight="1">
      <c r="A32" s="19" t="s">
        <v>63</v>
      </c>
      <c r="B32" s="72" t="s">
        <v>57</v>
      </c>
      <c r="C32" s="138" t="s">
        <v>55</v>
      </c>
      <c r="D32" s="20" t="s">
        <v>56</v>
      </c>
      <c r="E32" s="21">
        <v>24</v>
      </c>
      <c r="F32" s="22">
        <v>24.16</v>
      </c>
      <c r="G32" s="34">
        <f t="shared" si="0"/>
        <v>579.84</v>
      </c>
      <c r="H32" s="152"/>
      <c r="I32" s="139"/>
    </row>
    <row r="33" spans="1:9" ht="21.75" customHeight="1">
      <c r="A33" s="61" t="str">
        <f>CONCATENATE("TOTAL DO ITEM ",A19," - ",C19)</f>
        <v>TOTAL DO ITEM 2 - REVESTIMENTOS E PINTURA</v>
      </c>
      <c r="B33" s="62"/>
      <c r="C33" s="15"/>
      <c r="D33" s="62"/>
      <c r="E33" s="62"/>
      <c r="F33" s="63"/>
      <c r="G33" s="64">
        <f>SUM(G20:G32)</f>
        <v>60478.82999999998</v>
      </c>
      <c r="H33" s="152"/>
      <c r="I33" s="139"/>
    </row>
    <row r="34" spans="1:9" ht="21.75" customHeight="1">
      <c r="A34" s="14">
        <v>3</v>
      </c>
      <c r="B34" s="72"/>
      <c r="C34" s="15" t="s">
        <v>132</v>
      </c>
      <c r="D34" s="16"/>
      <c r="E34" s="17"/>
      <c r="F34" s="18"/>
      <c r="G34" s="17"/>
      <c r="H34" s="152"/>
      <c r="I34" s="139"/>
    </row>
    <row r="35" spans="1:9" ht="16.5">
      <c r="A35" s="19" t="s">
        <v>133</v>
      </c>
      <c r="B35" s="72" t="s">
        <v>138</v>
      </c>
      <c r="C35" s="137" t="s">
        <v>135</v>
      </c>
      <c r="D35" s="20" t="s">
        <v>56</v>
      </c>
      <c r="E35" s="21">
        <v>30</v>
      </c>
      <c r="F35" s="22">
        <v>107.51</v>
      </c>
      <c r="G35" s="34">
        <f>TRUNC(E35*F35,2)</f>
        <v>3225.3</v>
      </c>
      <c r="H35" s="152"/>
      <c r="I35" s="139"/>
    </row>
    <row r="36" spans="1:9" ht="21.75" customHeight="1">
      <c r="A36" s="19" t="s">
        <v>134</v>
      </c>
      <c r="B36" s="72" t="s">
        <v>137</v>
      </c>
      <c r="C36" s="137" t="s">
        <v>136</v>
      </c>
      <c r="D36" s="20" t="s">
        <v>1</v>
      </c>
      <c r="E36" s="21">
        <v>30</v>
      </c>
      <c r="F36" s="22">
        <v>87.4</v>
      </c>
      <c r="G36" s="34">
        <f>TRUNC(E36*F36,2)</f>
        <v>2622</v>
      </c>
      <c r="H36" s="152"/>
      <c r="I36" s="139"/>
    </row>
    <row r="37" spans="1:9" ht="21.75" customHeight="1">
      <c r="A37" s="61" t="str">
        <f>CONCATENATE("TOTAL DO ITEM ",A34," - ",C34)</f>
        <v>TOTAL DO ITEM 3 - ADMINISTRAÇÃO DE OBRA</v>
      </c>
      <c r="B37" s="62"/>
      <c r="C37" s="15"/>
      <c r="D37" s="62"/>
      <c r="E37" s="62"/>
      <c r="F37" s="63"/>
      <c r="G37" s="64">
        <f>SUM(G35:G36)</f>
        <v>5847.3</v>
      </c>
      <c r="H37" s="152"/>
      <c r="I37" s="139"/>
    </row>
    <row r="38" spans="1:9" ht="38.25" customHeight="1" thickBot="1">
      <c r="A38" s="27" t="s">
        <v>112</v>
      </c>
      <c r="B38" s="29"/>
      <c r="C38" s="28"/>
      <c r="D38" s="29"/>
      <c r="E38" s="29"/>
      <c r="F38" s="30"/>
      <c r="G38" s="130">
        <f>(G33+G18+G37)</f>
        <v>72763.51999999997</v>
      </c>
      <c r="H38" s="152"/>
      <c r="I38" s="139"/>
    </row>
    <row r="39" spans="1:9" ht="38.25" customHeight="1" thickBot="1">
      <c r="A39" s="27" t="s">
        <v>113</v>
      </c>
      <c r="B39" s="29"/>
      <c r="C39" s="28"/>
      <c r="D39" s="29"/>
      <c r="E39" s="29"/>
      <c r="F39" s="30"/>
      <c r="G39" s="147">
        <f>BDI!E48</f>
        <v>90823.42999999998</v>
      </c>
      <c r="H39" s="153"/>
      <c r="I39" s="154"/>
    </row>
    <row r="41" spans="6:8" ht="21.75" customHeight="1">
      <c r="F41" s="8" t="s">
        <v>131</v>
      </c>
      <c r="G41" s="55"/>
      <c r="H41" s="55"/>
    </row>
    <row r="44" spans="3:8" ht="21.75" customHeight="1">
      <c r="C44" s="161"/>
      <c r="D44" s="161"/>
      <c r="E44" s="161"/>
      <c r="F44" s="161"/>
      <c r="G44" s="161"/>
      <c r="H44" s="51"/>
    </row>
    <row r="45" spans="3:8" ht="21.75" customHeight="1">
      <c r="C45" s="161"/>
      <c r="D45" s="161"/>
      <c r="E45" s="161"/>
      <c r="F45" s="161"/>
      <c r="G45" s="161"/>
      <c r="H45" s="51"/>
    </row>
    <row r="46" spans="3:8" ht="21.75" customHeight="1">
      <c r="C46" s="51"/>
      <c r="D46" s="51"/>
      <c r="E46" s="51"/>
      <c r="F46" s="51"/>
      <c r="G46" s="51"/>
      <c r="H46" s="51"/>
    </row>
    <row r="47" spans="3:8" ht="21.75" customHeight="1">
      <c r="C47" s="51"/>
      <c r="D47" s="51"/>
      <c r="E47" s="51"/>
      <c r="F47" s="51"/>
      <c r="G47" s="51"/>
      <c r="H47" s="51"/>
    </row>
    <row r="48" spans="3:8" ht="21.75" customHeight="1">
      <c r="C48" s="161"/>
      <c r="D48" s="161"/>
      <c r="E48" s="161"/>
      <c r="F48" s="161"/>
      <c r="G48" s="161"/>
      <c r="H48" s="51"/>
    </row>
    <row r="49" spans="3:8" ht="21.75" customHeight="1">
      <c r="C49" s="161"/>
      <c r="D49" s="161"/>
      <c r="E49" s="161"/>
      <c r="F49" s="161"/>
      <c r="G49" s="161"/>
      <c r="H49" s="51"/>
    </row>
    <row r="50" spans="3:8" ht="21.75" customHeight="1">
      <c r="C50" s="161"/>
      <c r="D50" s="161"/>
      <c r="E50" s="161"/>
      <c r="F50" s="161"/>
      <c r="G50" s="161"/>
      <c r="H50" s="51"/>
    </row>
  </sheetData>
  <sheetProtection password="DC36" sheet="1" selectLockedCells="1"/>
  <mergeCells count="17">
    <mergeCell ref="A1:G1"/>
    <mergeCell ref="A3:G3"/>
    <mergeCell ref="A2:G2"/>
    <mergeCell ref="A9:G9"/>
    <mergeCell ref="A10:A11"/>
    <mergeCell ref="C10:C11"/>
    <mergeCell ref="D10:D11"/>
    <mergeCell ref="E10:E11"/>
    <mergeCell ref="H7:I7"/>
    <mergeCell ref="H8:I8"/>
    <mergeCell ref="H5:I5"/>
    <mergeCell ref="C50:G50"/>
    <mergeCell ref="C44:G44"/>
    <mergeCell ref="C45:G45"/>
    <mergeCell ref="C48:G48"/>
    <mergeCell ref="C49:G49"/>
    <mergeCell ref="H10:I10"/>
  </mergeCells>
  <printOptions horizontalCentered="1"/>
  <pageMargins left="0.7" right="0.7" top="0.75" bottom="0.75" header="0.3" footer="0.3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PageLayoutView="0" workbookViewId="0" topLeftCell="A6">
      <selection activeCell="K14" sqref="K14"/>
    </sheetView>
  </sheetViews>
  <sheetFormatPr defaultColWidth="9.140625" defaultRowHeight="12.75"/>
  <cols>
    <col min="2" max="2" width="19.7109375" style="0" customWidth="1"/>
    <col min="3" max="3" width="7.140625" style="0" customWidth="1"/>
    <col min="4" max="4" width="11.28125" style="0" customWidth="1"/>
    <col min="6" max="6" width="11.8515625" style="0" customWidth="1"/>
    <col min="8" max="8" width="11.421875" style="0" customWidth="1"/>
    <col min="10" max="10" width="13.421875" style="0" customWidth="1"/>
    <col min="11" max="11" width="13.00390625" style="0" customWidth="1"/>
  </cols>
  <sheetData>
    <row r="2" ht="12.75">
      <c r="B2" s="38"/>
    </row>
    <row r="3" spans="2:11" ht="15">
      <c r="B3" s="38"/>
      <c r="C3" s="38"/>
      <c r="D3" s="177"/>
      <c r="E3" s="177"/>
      <c r="F3" s="177"/>
      <c r="G3" s="177"/>
      <c r="H3" s="177"/>
      <c r="I3" s="177"/>
      <c r="J3" s="177"/>
      <c r="K3" s="38"/>
    </row>
    <row r="4" spans="2:11" ht="14.25" customHeight="1">
      <c r="B4" s="38"/>
      <c r="K4" s="38"/>
    </row>
    <row r="5" spans="2:11" ht="14.25" customHeight="1">
      <c r="B5" s="38"/>
      <c r="K5" s="38"/>
    </row>
    <row r="6" spans="2:11" ht="14.25">
      <c r="B6" s="38"/>
      <c r="D6" s="178"/>
      <c r="E6" s="178"/>
      <c r="F6" s="178"/>
      <c r="G6" s="178"/>
      <c r="H6" s="178"/>
      <c r="I6" s="178"/>
      <c r="J6" s="178"/>
      <c r="K6" s="38"/>
    </row>
    <row r="7" spans="2:11" ht="14.25">
      <c r="B7" s="38"/>
      <c r="C7" s="176"/>
      <c r="D7" s="176"/>
      <c r="E7" s="176"/>
      <c r="F7" s="176"/>
      <c r="G7" s="176"/>
      <c r="H7" s="176"/>
      <c r="I7" s="176"/>
      <c r="J7" s="176"/>
      <c r="K7" s="38"/>
    </row>
    <row r="8" spans="2:11" ht="15" customHeight="1">
      <c r="B8" s="38"/>
      <c r="C8" s="176"/>
      <c r="D8" s="176"/>
      <c r="E8" s="176"/>
      <c r="F8" s="176"/>
      <c r="G8" s="176"/>
      <c r="H8" s="176"/>
      <c r="I8" s="176"/>
      <c r="J8" s="176"/>
      <c r="K8" s="38"/>
    </row>
    <row r="9" spans="2:11" ht="15">
      <c r="B9" s="38"/>
      <c r="C9" s="179" t="s">
        <v>28</v>
      </c>
      <c r="D9" s="179"/>
      <c r="E9" s="179"/>
      <c r="F9" s="179"/>
      <c r="G9" s="179"/>
      <c r="H9" s="179"/>
      <c r="I9" s="179"/>
      <c r="J9" s="179"/>
      <c r="K9" s="38"/>
    </row>
    <row r="10" spans="2:11" ht="12.75">
      <c r="B10" s="38"/>
      <c r="K10" s="39"/>
    </row>
    <row r="11" spans="2:11" ht="12.75">
      <c r="B11" s="40" t="s">
        <v>4</v>
      </c>
      <c r="C11" s="40" t="s">
        <v>9</v>
      </c>
      <c r="D11" s="40" t="s">
        <v>10</v>
      </c>
      <c r="E11" s="40" t="s">
        <v>9</v>
      </c>
      <c r="F11" s="40" t="s">
        <v>11</v>
      </c>
      <c r="G11" s="40" t="s">
        <v>9</v>
      </c>
      <c r="H11" s="40" t="s">
        <v>12</v>
      </c>
      <c r="I11" s="40" t="s">
        <v>9</v>
      </c>
      <c r="J11" s="40" t="s">
        <v>13</v>
      </c>
      <c r="K11" s="40" t="s">
        <v>14</v>
      </c>
    </row>
    <row r="12" spans="2:11" ht="26.25" customHeight="1">
      <c r="B12" s="41" t="s">
        <v>68</v>
      </c>
      <c r="C12" s="42">
        <v>0.4</v>
      </c>
      <c r="D12" s="43">
        <f>K12*C12</f>
        <v>3214.0600792</v>
      </c>
      <c r="E12" s="44">
        <v>0.4</v>
      </c>
      <c r="F12" s="43">
        <f>+K12*E12</f>
        <v>3214.0600792</v>
      </c>
      <c r="G12" s="44">
        <v>0.2</v>
      </c>
      <c r="H12" s="45">
        <f>K12*G12</f>
        <v>1607.0300396</v>
      </c>
      <c r="I12" s="44"/>
      <c r="J12" s="45"/>
      <c r="K12" s="46">
        <f>Orçamento!G18*(1+BDI!G43)</f>
        <v>8035.150197999999</v>
      </c>
    </row>
    <row r="13" spans="2:11" ht="26.25" customHeight="1">
      <c r="B13" s="41" t="s">
        <v>71</v>
      </c>
      <c r="C13" s="42">
        <f>D13/K13</f>
        <v>0.25</v>
      </c>
      <c r="D13" s="43">
        <f>K13/4</f>
        <v>18872.418901499994</v>
      </c>
      <c r="E13" s="44">
        <f>F13/K13</f>
        <v>0.25</v>
      </c>
      <c r="F13" s="43">
        <f>K13/4</f>
        <v>18872.418901499994</v>
      </c>
      <c r="G13" s="44">
        <f>H13/K13</f>
        <v>0.25</v>
      </c>
      <c r="H13" s="45">
        <f>K13/4</f>
        <v>18872.418901499994</v>
      </c>
      <c r="I13" s="44">
        <f>J13/K13</f>
        <v>0.25</v>
      </c>
      <c r="J13" s="45">
        <f>K13/4</f>
        <v>18872.418901499994</v>
      </c>
      <c r="K13" s="46">
        <f>Orçamento!G33*(1+BDI!G43)</f>
        <v>75489.67560599998</v>
      </c>
    </row>
    <row r="14" spans="2:11" ht="26.25" customHeight="1">
      <c r="B14" s="41" t="s">
        <v>139</v>
      </c>
      <c r="C14" s="42">
        <f>D14/K14</f>
        <v>0.25</v>
      </c>
      <c r="D14" s="43">
        <f>K14/4</f>
        <v>1824.649965</v>
      </c>
      <c r="E14" s="44">
        <f>F14/K14</f>
        <v>0.25</v>
      </c>
      <c r="F14" s="43">
        <f>K14/4</f>
        <v>1824.649965</v>
      </c>
      <c r="G14" s="44">
        <f>H14/K14</f>
        <v>0.25</v>
      </c>
      <c r="H14" s="45">
        <f>K14/4</f>
        <v>1824.649965</v>
      </c>
      <c r="I14" s="44">
        <f>J14/K14</f>
        <v>0.25</v>
      </c>
      <c r="J14" s="45">
        <f>K14/4</f>
        <v>1824.649965</v>
      </c>
      <c r="K14" s="46">
        <f>Orçamento!G37*(1+BDI!G43)</f>
        <v>7298.59986</v>
      </c>
    </row>
    <row r="15" spans="2:11" ht="15.75" customHeight="1">
      <c r="B15" s="41" t="s">
        <v>15</v>
      </c>
      <c r="C15" s="42">
        <f>D15/K15</f>
        <v>0.2632705028563764</v>
      </c>
      <c r="D15" s="43">
        <f>SUM(D12:D14)</f>
        <v>23911.128945699995</v>
      </c>
      <c r="E15" s="44">
        <f>F15/K15</f>
        <v>0.2632705028563764</v>
      </c>
      <c r="F15" s="43">
        <f>SUM(F12:F14)</f>
        <v>23911.128945699995</v>
      </c>
      <c r="G15" s="44">
        <f>H15/K15</f>
        <v>0.2455764990478745</v>
      </c>
      <c r="H15" s="45">
        <f>SUM(H12:H14)</f>
        <v>22304.098906099993</v>
      </c>
      <c r="I15" s="44">
        <f>J15/K15</f>
        <v>0.22788249523937268</v>
      </c>
      <c r="J15" s="45">
        <f>SUM(J12:J14)</f>
        <v>20697.068866499994</v>
      </c>
      <c r="K15" s="47">
        <f>SUM(K12:K14)</f>
        <v>90823.42566399998</v>
      </c>
    </row>
    <row r="16" spans="2:11" ht="15.75" customHeight="1">
      <c r="B16" s="48" t="s">
        <v>16</v>
      </c>
      <c r="C16" s="42">
        <f>D16/K16</f>
        <v>0.2632705028563764</v>
      </c>
      <c r="D16" s="49">
        <f>D15</f>
        <v>23911.128945699995</v>
      </c>
      <c r="E16" s="44">
        <f>F16/K16</f>
        <v>0.5265410057127528</v>
      </c>
      <c r="F16" s="49">
        <f>D16+F15</f>
        <v>47822.25789139999</v>
      </c>
      <c r="G16" s="44">
        <f>H16/K16</f>
        <v>0.7721175047606273</v>
      </c>
      <c r="H16" s="49">
        <f>F16+H15</f>
        <v>70126.35679749999</v>
      </c>
      <c r="I16" s="44">
        <f>J16/K16</f>
        <v>1</v>
      </c>
      <c r="J16" s="49">
        <f>H16+J15</f>
        <v>90823.42566399998</v>
      </c>
      <c r="K16" s="50">
        <f>J16</f>
        <v>90823.42566399998</v>
      </c>
    </row>
    <row r="18" spans="8:11" ht="12.75">
      <c r="H18" s="52"/>
      <c r="J18" s="70"/>
      <c r="K18" s="71" t="s">
        <v>131</v>
      </c>
    </row>
    <row r="19" ht="38.25" customHeight="1"/>
    <row r="21" spans="2:10" ht="15">
      <c r="B21" s="161" t="s">
        <v>17</v>
      </c>
      <c r="C21" s="161"/>
      <c r="D21" s="161"/>
      <c r="E21" s="161"/>
      <c r="F21" s="161"/>
      <c r="G21" s="161"/>
      <c r="H21" s="161"/>
      <c r="I21" s="161"/>
      <c r="J21" s="161"/>
    </row>
    <row r="22" spans="2:11" ht="15" customHeight="1">
      <c r="B22" s="161" t="s">
        <v>61</v>
      </c>
      <c r="C22" s="161"/>
      <c r="D22" s="161"/>
      <c r="E22" s="161"/>
      <c r="F22" s="161"/>
      <c r="G22" s="161"/>
      <c r="H22" s="161"/>
      <c r="I22" s="161"/>
      <c r="J22" s="161"/>
      <c r="K22" s="161"/>
    </row>
    <row r="23" spans="2:10" ht="15">
      <c r="B23" s="51"/>
      <c r="C23" s="51"/>
      <c r="D23" s="51"/>
      <c r="E23" s="51"/>
      <c r="F23" s="51"/>
      <c r="G23" s="51"/>
      <c r="H23" s="51"/>
      <c r="I23" s="51"/>
      <c r="J23" s="51"/>
    </row>
    <row r="24" spans="2:10" ht="15"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5">
      <c r="B25" s="161"/>
      <c r="C25" s="161"/>
      <c r="D25" s="161"/>
      <c r="E25" s="161"/>
      <c r="F25" s="161"/>
      <c r="G25" s="161"/>
      <c r="H25" s="161"/>
      <c r="I25" s="161"/>
      <c r="J25" s="161"/>
    </row>
    <row r="26" spans="2:10" ht="15">
      <c r="B26" s="161"/>
      <c r="C26" s="161"/>
      <c r="D26" s="161"/>
      <c r="E26" s="161"/>
      <c r="F26" s="161"/>
      <c r="G26" s="161"/>
      <c r="H26" s="161"/>
      <c r="I26" s="161"/>
      <c r="J26" s="161"/>
    </row>
    <row r="27" spans="2:10" ht="15">
      <c r="B27" s="161"/>
      <c r="C27" s="161"/>
      <c r="D27" s="161"/>
      <c r="E27" s="161"/>
      <c r="F27" s="161"/>
      <c r="G27" s="161"/>
      <c r="H27" s="161"/>
      <c r="I27" s="161"/>
      <c r="J27" s="161"/>
    </row>
  </sheetData>
  <sheetProtection password="DC36" sheet="1"/>
  <mergeCells count="10">
    <mergeCell ref="C8:J8"/>
    <mergeCell ref="D3:J3"/>
    <mergeCell ref="D6:J6"/>
    <mergeCell ref="C9:J9"/>
    <mergeCell ref="C7:J7"/>
    <mergeCell ref="B27:J27"/>
    <mergeCell ref="B21:J21"/>
    <mergeCell ref="B25:J25"/>
    <mergeCell ref="B26:J26"/>
    <mergeCell ref="B22:K2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47" sqref="G47"/>
    </sheetView>
  </sheetViews>
  <sheetFormatPr defaultColWidth="9.140625" defaultRowHeight="12.75"/>
  <cols>
    <col min="5" max="5" width="16.140625" style="0" customWidth="1"/>
    <col min="7" max="7" width="15.7109375" style="0" customWidth="1"/>
  </cols>
  <sheetData>
    <row r="1" spans="1:7" ht="18">
      <c r="A1" s="192" t="s">
        <v>72</v>
      </c>
      <c r="B1" s="192"/>
      <c r="C1" s="192"/>
      <c r="D1" s="192"/>
      <c r="E1" s="192"/>
      <c r="F1" s="192"/>
      <c r="G1" s="73"/>
    </row>
    <row r="2" spans="1:7" ht="13.5" thickBot="1">
      <c r="A2" s="74"/>
      <c r="B2" s="74"/>
      <c r="C2" s="74"/>
      <c r="D2" s="74"/>
      <c r="E2" s="74"/>
      <c r="F2" s="74"/>
      <c r="G2" s="74"/>
    </row>
    <row r="3" spans="1:7" ht="15">
      <c r="A3" s="75" t="s">
        <v>73</v>
      </c>
      <c r="B3" s="76"/>
      <c r="C3" s="76"/>
      <c r="D3" s="76"/>
      <c r="E3" s="76"/>
      <c r="F3" s="77"/>
      <c r="G3" s="78"/>
    </row>
    <row r="4" spans="1:7" ht="15">
      <c r="A4" s="193" t="s">
        <v>74</v>
      </c>
      <c r="B4" s="193"/>
      <c r="C4" s="193"/>
      <c r="D4" s="193"/>
      <c r="E4" s="193"/>
      <c r="F4" s="79"/>
      <c r="G4" s="80"/>
    </row>
    <row r="5" spans="1:7" ht="15.75" thickBot="1">
      <c r="A5" s="81"/>
      <c r="B5" s="82"/>
      <c r="C5" s="82"/>
      <c r="D5" s="82"/>
      <c r="E5" s="82"/>
      <c r="F5" s="83" t="s">
        <v>75</v>
      </c>
      <c r="G5" s="84">
        <f>Orçamento!G38</f>
        <v>72763.51999999997</v>
      </c>
    </row>
    <row r="6" spans="1:7" ht="15" thickBot="1">
      <c r="A6" s="85"/>
      <c r="B6" s="85"/>
      <c r="C6" s="85"/>
      <c r="D6" s="85"/>
      <c r="E6" s="85"/>
      <c r="F6" s="85"/>
      <c r="G6" s="85"/>
    </row>
    <row r="7" spans="1:7" ht="15">
      <c r="A7" s="86" t="s">
        <v>76</v>
      </c>
      <c r="B7" s="87"/>
      <c r="C7" s="87"/>
      <c r="D7" s="87"/>
      <c r="E7" s="87"/>
      <c r="F7" s="77"/>
      <c r="G7" s="78"/>
    </row>
    <row r="8" spans="1:7" ht="15">
      <c r="A8" s="184" t="s">
        <v>77</v>
      </c>
      <c r="B8" s="184"/>
      <c r="C8" s="184"/>
      <c r="D8" s="184"/>
      <c r="E8" s="184"/>
      <c r="F8" s="85"/>
      <c r="G8" s="88">
        <v>500</v>
      </c>
    </row>
    <row r="9" spans="1:7" ht="15">
      <c r="A9" s="184" t="s">
        <v>78</v>
      </c>
      <c r="B9" s="184"/>
      <c r="C9" s="184"/>
      <c r="D9" s="184"/>
      <c r="E9" s="184"/>
      <c r="F9" s="85"/>
      <c r="G9" s="88">
        <v>400</v>
      </c>
    </row>
    <row r="10" spans="1:7" ht="15">
      <c r="A10" s="184" t="s">
        <v>79</v>
      </c>
      <c r="B10" s="184"/>
      <c r="C10" s="184"/>
      <c r="D10" s="184"/>
      <c r="E10" s="184"/>
      <c r="F10" s="85"/>
      <c r="G10" s="88">
        <v>0</v>
      </c>
    </row>
    <row r="11" spans="1:7" ht="15">
      <c r="A11" s="190" t="s">
        <v>80</v>
      </c>
      <c r="B11" s="190"/>
      <c r="C11" s="190"/>
      <c r="D11" s="190"/>
      <c r="E11" s="190"/>
      <c r="F11" s="79"/>
      <c r="G11" s="89">
        <v>900</v>
      </c>
    </row>
    <row r="12" spans="1:7" ht="15.75" thickBot="1">
      <c r="A12" s="81"/>
      <c r="B12" s="82"/>
      <c r="C12" s="82"/>
      <c r="D12" s="82"/>
      <c r="E12" s="82"/>
      <c r="F12" s="83" t="s">
        <v>81</v>
      </c>
      <c r="G12" s="90">
        <f>SUM(G8:G11)</f>
        <v>1800</v>
      </c>
    </row>
    <row r="13" spans="1:7" ht="15.75" thickBot="1">
      <c r="A13" s="85"/>
      <c r="B13" s="85"/>
      <c r="C13" s="85"/>
      <c r="D13" s="85"/>
      <c r="E13" s="85"/>
      <c r="F13" s="91"/>
      <c r="G13" s="92"/>
    </row>
    <row r="14" spans="1:7" ht="15">
      <c r="A14" s="86" t="s">
        <v>82</v>
      </c>
      <c r="B14" s="77"/>
      <c r="C14" s="77"/>
      <c r="D14" s="77"/>
      <c r="E14" s="77"/>
      <c r="F14" s="93"/>
      <c r="G14" s="94"/>
    </row>
    <row r="15" spans="1:7" ht="15">
      <c r="A15" s="184" t="s">
        <v>83</v>
      </c>
      <c r="B15" s="184"/>
      <c r="C15" s="184"/>
      <c r="D15" s="184"/>
      <c r="E15" s="184"/>
      <c r="F15" s="95">
        <v>0.025</v>
      </c>
      <c r="G15" s="96">
        <f>F15*G5</f>
        <v>1819.0879999999995</v>
      </c>
    </row>
    <row r="16" spans="1:7" ht="15">
      <c r="A16" s="184" t="s">
        <v>84</v>
      </c>
      <c r="B16" s="184"/>
      <c r="C16" s="184"/>
      <c r="D16" s="184"/>
      <c r="E16" s="184"/>
      <c r="F16" s="95">
        <v>0.0255</v>
      </c>
      <c r="G16" s="96">
        <f>F16*G5</f>
        <v>1855.4697599999993</v>
      </c>
    </row>
    <row r="17" spans="1:7" ht="15">
      <c r="A17" s="190" t="s">
        <v>85</v>
      </c>
      <c r="B17" s="190"/>
      <c r="C17" s="190"/>
      <c r="D17" s="190"/>
      <c r="E17" s="190"/>
      <c r="F17" s="97">
        <v>0.03</v>
      </c>
      <c r="G17" s="80">
        <f>F17*G5</f>
        <v>2182.905599999999</v>
      </c>
    </row>
    <row r="18" spans="1:7" ht="13.5" customHeight="1" thickBot="1">
      <c r="A18" s="81"/>
      <c r="B18" s="82"/>
      <c r="C18" s="82"/>
      <c r="D18" s="82"/>
      <c r="E18" s="82"/>
      <c r="F18" s="83" t="s">
        <v>86</v>
      </c>
      <c r="G18" s="90">
        <f>SUM(G15:G17)</f>
        <v>5857.463359999998</v>
      </c>
    </row>
    <row r="19" spans="1:7" ht="13.5" customHeight="1">
      <c r="A19" s="98" t="s">
        <v>87</v>
      </c>
      <c r="B19" s="85"/>
      <c r="C19" s="85"/>
      <c r="D19" s="85"/>
      <c r="E19" s="85"/>
      <c r="F19" s="91"/>
      <c r="G19" s="92"/>
    </row>
    <row r="20" spans="1:7" ht="15" thickBot="1">
      <c r="A20" s="85"/>
      <c r="B20" s="85"/>
      <c r="C20" s="85"/>
      <c r="D20" s="85"/>
      <c r="E20" s="85"/>
      <c r="F20" s="85"/>
      <c r="G20" s="85"/>
    </row>
    <row r="21" spans="1:7" ht="15">
      <c r="A21" s="86" t="s">
        <v>88</v>
      </c>
      <c r="B21" s="87"/>
      <c r="C21" s="87"/>
      <c r="D21" s="87"/>
      <c r="E21" s="87"/>
      <c r="F21" s="99">
        <v>0.06</v>
      </c>
      <c r="G21" s="100">
        <f>F21*G5</f>
        <v>4365.811199999998</v>
      </c>
    </row>
    <row r="22" spans="1:7" ht="13.5" customHeight="1" thickBot="1">
      <c r="A22" s="81"/>
      <c r="B22" s="82"/>
      <c r="C22" s="82"/>
      <c r="D22" s="82"/>
      <c r="E22" s="82"/>
      <c r="F22" s="83" t="s">
        <v>89</v>
      </c>
      <c r="G22" s="101">
        <f>G21</f>
        <v>4365.811199999998</v>
      </c>
    </row>
    <row r="23" spans="1:7" ht="13.5" customHeight="1">
      <c r="A23" s="98" t="s">
        <v>87</v>
      </c>
      <c r="B23" s="85"/>
      <c r="C23" s="85"/>
      <c r="D23" s="85"/>
      <c r="E23" s="85"/>
      <c r="F23" s="102"/>
      <c r="G23" s="92"/>
    </row>
    <row r="24" spans="1:7" ht="15.75" thickBot="1">
      <c r="A24" s="85"/>
      <c r="B24" s="85"/>
      <c r="C24" s="85"/>
      <c r="D24" s="85"/>
      <c r="E24" s="85"/>
      <c r="F24" s="102"/>
      <c r="G24" s="92"/>
    </row>
    <row r="25" spans="1:7" ht="15.75" thickBot="1">
      <c r="A25" s="103" t="s">
        <v>90</v>
      </c>
      <c r="B25" s="104"/>
      <c r="C25" s="104"/>
      <c r="D25" s="104"/>
      <c r="E25" s="191" t="s">
        <v>91</v>
      </c>
      <c r="F25" s="191"/>
      <c r="G25" s="105">
        <f>SUM(G5,G12,G18,G22)</f>
        <v>84786.79455999997</v>
      </c>
    </row>
    <row r="26" spans="1:7" ht="15" thickBot="1">
      <c r="A26" s="85"/>
      <c r="B26" s="85"/>
      <c r="C26" s="85"/>
      <c r="D26" s="85"/>
      <c r="E26" s="85"/>
      <c r="F26" s="85"/>
      <c r="G26" s="85"/>
    </row>
    <row r="27" spans="1:7" ht="15">
      <c r="A27" s="86" t="s">
        <v>92</v>
      </c>
      <c r="B27" s="87"/>
      <c r="C27" s="87"/>
      <c r="D27" s="87"/>
      <c r="E27" s="106"/>
      <c r="F27" s="107"/>
      <c r="G27" s="108"/>
    </row>
    <row r="28" spans="1:7" ht="15">
      <c r="A28" s="184" t="s">
        <v>93</v>
      </c>
      <c r="B28" s="184"/>
      <c r="C28" s="184"/>
      <c r="D28" s="184"/>
      <c r="E28" s="109">
        <v>0.0065</v>
      </c>
      <c r="F28" s="74"/>
      <c r="G28" s="110"/>
    </row>
    <row r="29" spans="1:7" ht="15">
      <c r="A29" s="184" t="s">
        <v>94</v>
      </c>
      <c r="B29" s="184"/>
      <c r="C29" s="184"/>
      <c r="D29" s="184"/>
      <c r="E29" s="109">
        <v>0.03</v>
      </c>
      <c r="F29" s="74"/>
      <c r="G29" s="110"/>
    </row>
    <row r="30" spans="1:7" ht="15.75" thickBot="1">
      <c r="A30" s="184" t="s">
        <v>95</v>
      </c>
      <c r="B30" s="184"/>
      <c r="C30" s="184"/>
      <c r="D30" s="184"/>
      <c r="E30" s="109">
        <v>0.03</v>
      </c>
      <c r="F30" s="74"/>
      <c r="G30" s="110"/>
    </row>
    <row r="31" spans="1:7" ht="15.75" thickBot="1">
      <c r="A31" s="81"/>
      <c r="B31" s="82"/>
      <c r="C31" s="82"/>
      <c r="D31" s="82"/>
      <c r="E31" s="111">
        <f>SUM(E28:E30)</f>
        <v>0.0665</v>
      </c>
      <c r="F31" s="74"/>
      <c r="G31" s="112"/>
    </row>
    <row r="32" spans="1:7" ht="15">
      <c r="A32" s="98" t="s">
        <v>96</v>
      </c>
      <c r="B32" s="98"/>
      <c r="C32" s="98"/>
      <c r="D32" s="98"/>
      <c r="E32" s="98"/>
      <c r="F32" s="85"/>
      <c r="G32" s="85"/>
    </row>
    <row r="33" spans="1:7" ht="14.25">
      <c r="A33" s="113" t="s">
        <v>97</v>
      </c>
      <c r="B33" s="85"/>
      <c r="C33" s="85"/>
      <c r="D33" s="85"/>
      <c r="E33" s="85"/>
      <c r="F33" s="85"/>
      <c r="G33" s="85"/>
    </row>
    <row r="34" spans="1:7" ht="13.5" thickBot="1">
      <c r="A34" s="74"/>
      <c r="B34" s="74"/>
      <c r="C34" s="74"/>
      <c r="D34" s="74"/>
      <c r="E34" s="74"/>
      <c r="F34" s="74"/>
      <c r="G34" s="74"/>
    </row>
    <row r="35" spans="1:7" ht="15.75" thickBot="1">
      <c r="A35" s="114" t="s">
        <v>98</v>
      </c>
      <c r="B35" s="115"/>
      <c r="C35" s="115"/>
      <c r="D35" s="115"/>
      <c r="E35" s="115"/>
      <c r="F35" s="116"/>
      <c r="G35" s="78"/>
    </row>
    <row r="36" spans="1:7" ht="13.5" thickBot="1">
      <c r="A36" s="117" t="s">
        <v>99</v>
      </c>
      <c r="B36" s="185" t="s">
        <v>100</v>
      </c>
      <c r="C36" s="185"/>
      <c r="D36" s="186" t="s">
        <v>101</v>
      </c>
      <c r="E36" s="118">
        <f>G25</f>
        <v>84786.79455999997</v>
      </c>
      <c r="F36" s="186" t="s">
        <v>101</v>
      </c>
      <c r="G36" s="187">
        <f>E36/E37</f>
        <v>90826.7751044456</v>
      </c>
    </row>
    <row r="37" spans="1:7" ht="13.5" thickBot="1">
      <c r="A37" s="119"/>
      <c r="B37" s="120" t="s">
        <v>102</v>
      </c>
      <c r="C37" s="121">
        <f>E31</f>
        <v>0.0665</v>
      </c>
      <c r="D37" s="186"/>
      <c r="E37" s="122">
        <f>1-C37</f>
        <v>0.9335</v>
      </c>
      <c r="F37" s="186"/>
      <c r="G37" s="187"/>
    </row>
    <row r="38" spans="1:7" ht="13.5" thickBot="1">
      <c r="A38" s="74"/>
      <c r="B38" s="74"/>
      <c r="C38" s="74"/>
      <c r="D38" s="74"/>
      <c r="E38" s="74"/>
      <c r="F38" s="74"/>
      <c r="G38" s="74"/>
    </row>
    <row r="39" spans="1:7" ht="15">
      <c r="A39" s="114" t="s">
        <v>103</v>
      </c>
      <c r="B39" s="116"/>
      <c r="C39" s="116"/>
      <c r="D39" s="116"/>
      <c r="E39" s="116"/>
      <c r="F39" s="116"/>
      <c r="G39" s="123"/>
    </row>
    <row r="40" spans="1:7" ht="13.5" thickBot="1">
      <c r="A40" s="124"/>
      <c r="B40" s="185" t="s">
        <v>104</v>
      </c>
      <c r="C40" s="185"/>
      <c r="D40" s="186" t="s">
        <v>101</v>
      </c>
      <c r="E40" s="118">
        <f>G36-G5</f>
        <v>18063.25510444562</v>
      </c>
      <c r="F40" s="186" t="s">
        <v>101</v>
      </c>
      <c r="G40" s="188">
        <f>ROUND(E40/E41,4)</f>
        <v>0.2482</v>
      </c>
    </row>
    <row r="41" spans="1:7" ht="13.5" thickBot="1">
      <c r="A41" s="119"/>
      <c r="B41" s="189" t="s">
        <v>105</v>
      </c>
      <c r="C41" s="189"/>
      <c r="D41" s="186"/>
      <c r="E41" s="118">
        <f>G5</f>
        <v>72763.51999999997</v>
      </c>
      <c r="F41" s="186"/>
      <c r="G41" s="188"/>
    </row>
    <row r="42" spans="1:7" ht="13.5" thickBot="1">
      <c r="A42" s="74"/>
      <c r="B42" s="74"/>
      <c r="C42" s="74"/>
      <c r="D42" s="74"/>
      <c r="E42" s="74"/>
      <c r="F42" s="74"/>
      <c r="G42" s="74"/>
    </row>
    <row r="43" spans="1:7" ht="15.75" thickBot="1">
      <c r="A43" s="180" t="s">
        <v>106</v>
      </c>
      <c r="B43" s="180"/>
      <c r="C43" s="180"/>
      <c r="D43" s="180"/>
      <c r="E43" s="180"/>
      <c r="F43" s="180"/>
      <c r="G43" s="125">
        <f>G40</f>
        <v>0.2482</v>
      </c>
    </row>
    <row r="44" spans="1:7" ht="13.5" thickBot="1">
      <c r="A44" s="74"/>
      <c r="B44" s="74"/>
      <c r="C44" s="74"/>
      <c r="D44" s="74"/>
      <c r="E44" s="74"/>
      <c r="F44" s="74"/>
      <c r="G44" s="74"/>
    </row>
    <row r="45" spans="1:7" ht="15">
      <c r="A45" s="181" t="s">
        <v>107</v>
      </c>
      <c r="B45" s="181"/>
      <c r="C45" s="181"/>
      <c r="D45" s="181"/>
      <c r="E45" s="126" t="s">
        <v>108</v>
      </c>
      <c r="F45" s="127"/>
      <c r="G45" s="74"/>
    </row>
    <row r="46" spans="1:7" ht="15">
      <c r="A46" s="182" t="s">
        <v>109</v>
      </c>
      <c r="B46" s="182"/>
      <c r="C46" s="182"/>
      <c r="D46" s="182"/>
      <c r="E46" s="128">
        <f>G5</f>
        <v>72763.51999999997</v>
      </c>
      <c r="F46" s="91"/>
      <c r="G46" s="74"/>
    </row>
    <row r="47" spans="1:7" ht="15">
      <c r="A47" s="182" t="s">
        <v>110</v>
      </c>
      <c r="B47" s="182"/>
      <c r="C47" s="182"/>
      <c r="D47" s="182"/>
      <c r="E47" s="128">
        <f>ROUND(G43*E46,2)</f>
        <v>18059.91</v>
      </c>
      <c r="F47" s="91"/>
      <c r="G47" s="74"/>
    </row>
    <row r="48" spans="1:7" ht="15.75" thickBot="1">
      <c r="A48" s="183" t="s">
        <v>111</v>
      </c>
      <c r="B48" s="183"/>
      <c r="C48" s="183"/>
      <c r="D48" s="183"/>
      <c r="E48" s="129">
        <f>SUM(E46:E47)</f>
        <v>90823.42999999998</v>
      </c>
      <c r="F48" s="91"/>
      <c r="G48" s="74"/>
    </row>
  </sheetData>
  <sheetProtection password="DC36" sheet="1"/>
  <mergeCells count="27">
    <mergeCell ref="A1:F1"/>
    <mergeCell ref="A4:E4"/>
    <mergeCell ref="A8:E8"/>
    <mergeCell ref="A9:E9"/>
    <mergeCell ref="A10:E10"/>
    <mergeCell ref="A11:E11"/>
    <mergeCell ref="A15:E15"/>
    <mergeCell ref="A16:E16"/>
    <mergeCell ref="A17:E17"/>
    <mergeCell ref="E25:F25"/>
    <mergeCell ref="A28:D28"/>
    <mergeCell ref="A29:D29"/>
    <mergeCell ref="G36:G37"/>
    <mergeCell ref="B40:C40"/>
    <mergeCell ref="D40:D41"/>
    <mergeCell ref="F40:F41"/>
    <mergeCell ref="G40:G41"/>
    <mergeCell ref="B41:C41"/>
    <mergeCell ref="A43:F43"/>
    <mergeCell ref="A45:D45"/>
    <mergeCell ref="A46:D46"/>
    <mergeCell ref="A47:D47"/>
    <mergeCell ref="A48:D48"/>
    <mergeCell ref="A30:D30"/>
    <mergeCell ref="B36:C36"/>
    <mergeCell ref="D36:D37"/>
    <mergeCell ref="F36:F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Cadastro</dc:creator>
  <cp:keywords/>
  <dc:description/>
  <cp:lastModifiedBy>Nathan</cp:lastModifiedBy>
  <cp:lastPrinted>2022-11-21T14:10:33Z</cp:lastPrinted>
  <dcterms:created xsi:type="dcterms:W3CDTF">2009-04-02T18:01:00Z</dcterms:created>
  <dcterms:modified xsi:type="dcterms:W3CDTF">2022-11-21T14:11:49Z</dcterms:modified>
  <cp:category/>
  <cp:version/>
  <cp:contentType/>
  <cp:contentStatus/>
</cp:coreProperties>
</file>