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rçamento" sheetId="1" r:id="rId1"/>
    <sheet name="Cronograma" sheetId="2" r:id="rId2"/>
    <sheet name="BDI" sheetId="3" r:id="rId3"/>
  </sheets>
  <definedNames/>
  <calcPr fullCalcOnLoad="1"/>
</workbook>
</file>

<file path=xl/sharedStrings.xml><?xml version="1.0" encoding="utf-8"?>
<sst xmlns="http://schemas.openxmlformats.org/spreadsheetml/2006/main" count="162" uniqueCount="125">
  <si>
    <t>OBRA: Câmara de Vereadores de Uruguaiana - RS</t>
  </si>
  <si>
    <t>OBJETO:Reforma Passeio Público</t>
  </si>
  <si>
    <t>LOCAL: rua Gen Bento Martins, n° 2619, CEP 97.501-520</t>
  </si>
  <si>
    <t>DATA: Julho de 2019</t>
  </si>
  <si>
    <t>DATA BASE DO PREÇO: MAIO 2019</t>
  </si>
  <si>
    <t>PLANILHA GERAL QUANTITATIVA E ORÇAMENTARIA</t>
  </si>
  <si>
    <t>ITEM</t>
  </si>
  <si>
    <t>REFERÊNCIA</t>
  </si>
  <si>
    <t>n° SINAPI</t>
  </si>
  <si>
    <t>DESCRIÇÃO DOS SERVIÇOS</t>
  </si>
  <si>
    <t>UNIDADE</t>
  </si>
  <si>
    <t>QUANTIDADE</t>
  </si>
  <si>
    <t>CUSTO (R$)</t>
  </si>
  <si>
    <t>UNITÁRIO</t>
  </si>
  <si>
    <t>TOTAL</t>
  </si>
  <si>
    <t>TOTAL+BDI=27,33%</t>
  </si>
  <si>
    <t>1.0</t>
  </si>
  <si>
    <t>CANTEIRO DE OBRAS</t>
  </si>
  <si>
    <t>1.1</t>
  </si>
  <si>
    <t>SINAPI</t>
  </si>
  <si>
    <t>74209/001</t>
  </si>
  <si>
    <t>PLACA DE OBRA EM CHAPA DE ACO GALVANIZADO</t>
  </si>
  <si>
    <t>M2</t>
  </si>
  <si>
    <t>Subtotal item 1.0</t>
  </si>
  <si>
    <t>2.0</t>
  </si>
  <si>
    <t>DEMOLIR E RETIRAR</t>
  </si>
  <si>
    <t>2.1</t>
  </si>
  <si>
    <t>DEMOLIÇÃO DE LAJES, DE FORMA MANUAL, SEM REAPROVEITAMENTO. AF_12/2017</t>
  </si>
  <si>
    <t>M3</t>
  </si>
  <si>
    <t>2.2</t>
  </si>
  <si>
    <t>REMOCAO MANUAL DE ENTULHO</t>
  </si>
  <si>
    <t>2.3</t>
  </si>
  <si>
    <t>CARGA MANUAL DE ENTULHO EM CAMINHAO BASCULANTE 6 M3</t>
  </si>
  <si>
    <t>2.4</t>
  </si>
  <si>
    <t>TRANSPORTE DE ENTULHO COM CAMINHAO BASCULANTE 6 M3, RODOVIA PAVIMENTADA, DMT 0,5 A 1,0 KM</t>
  </si>
  <si>
    <t>Subtotal item 2.0</t>
  </si>
  <si>
    <t>3.0</t>
  </si>
  <si>
    <t>PASSEIO PÚBLICO ( CALÇADA )</t>
  </si>
  <si>
    <t>3.1</t>
  </si>
  <si>
    <t>LASTRO COM PREPARO DE FUNDO, LARGURA MAIOR OU IGUAL A 1,5 M, COM CAMADA DE BRITA, LANÇAMENTO MANUAL, EM LOCAL COM NÍVEL ALTO DE INTERFERÊNCIA. AF_06/2016</t>
  </si>
  <si>
    <t>3.2</t>
  </si>
  <si>
    <t>COMPACTACAO MECANICA, SEM CONTROLE DO GC (C/COMPACTADOR PLACA 400 KG)</t>
  </si>
  <si>
    <t>3.3</t>
  </si>
  <si>
    <t>EXECUÇÃO DE PASSEIO (CALÇADA) OU PISO DE CONCRETO COM CONCRETO MOLDADOIN LOCO, USINADO, ACABAMENTO CONVENCIONAL, ESPESSURA 10 CM, ARMADO. AF_07/2016</t>
  </si>
  <si>
    <t>3.4</t>
  </si>
  <si>
    <t>SINALIZACAO HORIZONTAL COM TINTA RETRORREFLETIVA A BASE DE RESINA ACRILICA COM MICROESFERAS DE VIDRO</t>
  </si>
  <si>
    <t>3.5</t>
  </si>
  <si>
    <t>MERCADO</t>
  </si>
  <si>
    <t>COTAÇÃO</t>
  </si>
  <si>
    <t>PLACA CIMENTICIA 45CM X 45CM ESPESSURA 25MM</t>
  </si>
  <si>
    <t>3.6</t>
  </si>
  <si>
    <t>SINAPI - I</t>
  </si>
  <si>
    <t>PISO TATIL DE ALERTA OU DIRECIONAL, DE BORRACHA, COLORIDO, 25 X 25 CM, E = 12 MM, PARA ARGAMASSA</t>
  </si>
  <si>
    <t>3.7</t>
  </si>
  <si>
    <t>ARGAMASSA COLANTE TIPO ACIII</t>
  </si>
  <si>
    <t>KG</t>
  </si>
  <si>
    <t>3.8</t>
  </si>
  <si>
    <t>REJUNTE COLORIDO, CIMENTICIO</t>
  </si>
  <si>
    <t>3.9</t>
  </si>
  <si>
    <t>PEDREIRO COM ENCARGOS COMPLEMENTARES</t>
  </si>
  <si>
    <t>H</t>
  </si>
  <si>
    <t>3.10</t>
  </si>
  <si>
    <t>AJUDANTE DE PEDREIRO COM ENCARGOS COMPLEMENTARES</t>
  </si>
  <si>
    <t>Subtotal item 3.0</t>
  </si>
  <si>
    <t>4.0</t>
  </si>
  <si>
    <t>LIMPEZA E SERVIÇOS EXTRAS</t>
  </si>
  <si>
    <t>4.1</t>
  </si>
  <si>
    <t>SERVENTE COM ENCARGOS COMPLEMENTARES</t>
  </si>
  <si>
    <t>Subtotal item 4.0</t>
  </si>
  <si>
    <t>TOTAL GERAL</t>
  </si>
  <si>
    <t>sem BDI</t>
  </si>
  <si>
    <t>BDI= 27,33%</t>
  </si>
  <si>
    <t>____________________________________</t>
  </si>
  <si>
    <t>Responsável Técnico</t>
  </si>
  <si>
    <t>Câmara Municipal</t>
  </si>
  <si>
    <t>OBJETO: Reforma Passeio Público</t>
  </si>
  <si>
    <t>Cronograma Físico Câmara Municipal de Vereadores de Uruguaiana</t>
  </si>
  <si>
    <t>DESCRIÇÃO</t>
  </si>
  <si>
    <t>%</t>
  </si>
  <si>
    <t>MES 1</t>
  </si>
  <si>
    <t>MES 2</t>
  </si>
  <si>
    <t>TOTAL ORÇ.</t>
  </si>
  <si>
    <t>TOTAL ORÇ. + BDI</t>
  </si>
  <si>
    <t>Total  da Etapa</t>
  </si>
  <si>
    <t>Total Acumulado</t>
  </si>
  <si>
    <t xml:space="preserve">                ANEXO I - COMPOSIÇÃO ANALÍTICA DO BDI </t>
  </si>
  <si>
    <t>CUSTO DIRETO (CD)</t>
  </si>
  <si>
    <t xml:space="preserve">         Custos diretos da construção - Preço Total do Orçamento Detalhado</t>
  </si>
  <si>
    <t>TOTAL "A"</t>
  </si>
  <si>
    <t>DESPESAS INDIRETAS FIXAS</t>
  </si>
  <si>
    <t xml:space="preserve">             Equipamentos e veículos</t>
  </si>
  <si>
    <t xml:space="preserve">             Despesas do pessoal indireto</t>
  </si>
  <si>
    <t xml:space="preserve">             Estadia e alimentação</t>
  </si>
  <si>
    <t xml:space="preserve">             Despesas diversas</t>
  </si>
  <si>
    <t>TOTAL "B"</t>
  </si>
  <si>
    <t>DESPESAS INDIRETAS VARIÁVEIS</t>
  </si>
  <si>
    <t xml:space="preserve">             Administração Central </t>
  </si>
  <si>
    <t xml:space="preserve">             Seguros e imprevistos</t>
  </si>
  <si>
    <t xml:space="preserve">             Despesas financeiras</t>
  </si>
  <si>
    <t>TOTAL "C"</t>
  </si>
  <si>
    <t>Obs.: A base de cálculo é o Custo Direto</t>
  </si>
  <si>
    <t>LUCRO (ou Benefícios)</t>
  </si>
  <si>
    <t>TOTAL "D"</t>
  </si>
  <si>
    <t>PREÇO DA OBRA ANTES DOS TRIBUTOS</t>
  </si>
  <si>
    <t>A + B +C +D</t>
  </si>
  <si>
    <t>DESPESAS INDIRETAS COM TRIBUTOS</t>
  </si>
  <si>
    <t xml:space="preserve">             PIS/FINSOCIAL</t>
  </si>
  <si>
    <t xml:space="preserve">             COFINS</t>
  </si>
  <si>
    <t xml:space="preserve">             ISS</t>
  </si>
  <si>
    <t>Obs.: A base de cálculo é o Preço de Venda</t>
  </si>
  <si>
    <t xml:space="preserve">            IRPJ e CSLL não devem ser incluídos como despesas indiretas, pois são tributos incidentes sobre o lucro</t>
  </si>
  <si>
    <t>CÁLCULO DO PREÇO DE VENDA</t>
  </si>
  <si>
    <t xml:space="preserve">      PREÇO DE VENDA (PV) =</t>
  </si>
  <si>
    <t>A + B + C + D</t>
  </si>
  <si>
    <t xml:space="preserve"> =</t>
  </si>
  <si>
    <t xml:space="preserve">1 - </t>
  </si>
  <si>
    <t>CÁLCULO DO BDI</t>
  </si>
  <si>
    <t>PV - CD</t>
  </si>
  <si>
    <t>CD</t>
  </si>
  <si>
    <t>BDI  ADOTADO</t>
  </si>
  <si>
    <t>PREÇO ESTIMADO DA OBRA</t>
  </si>
  <si>
    <t>R$</t>
  </si>
  <si>
    <t>Custo Direto</t>
  </si>
  <si>
    <t>BDI</t>
  </si>
  <si>
    <t>Preço Global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</si>
</sst>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0%"/>
    <numFmt numFmtId="166" formatCode="_-* #,##0.00_-;\-* #,##0.00_-;_-* \-??_-;_-@_-"/>
    <numFmt numFmtId="167" formatCode="_-&quot;R$ &quot;* #,##0.00_-;&quot;-R$ &quot;* #,##0.00_-;_-&quot;R$ &quot;* \-??_-;_-@_-"/>
    <numFmt numFmtId="168" formatCode="0.00"/>
    <numFmt numFmtId="169" formatCode="[$R$-416]\ #,##0.00;[RED]\-[$R$-416]\ #,##0.00"/>
    <numFmt numFmtId="170" formatCode="&quot;R$ &quot;#,##0.00"/>
    <numFmt numFmtId="171" formatCode="DD/MM/YYYY"/>
    <numFmt numFmtId="172" formatCode="* #,##0.00\ ;* \(#,##0.00\);* \-#\ ;@\ "/>
    <numFmt numFmtId="173" formatCode="&quot;R$ &quot;#,##0.00\ ;&quot;(R$ &quot;#,##0.00\)"/>
    <numFmt numFmtId="174" formatCode="0.00%"/>
    <numFmt numFmtId="175" formatCode="#,##0.00;\-#,##0.00"/>
    <numFmt numFmtId="176" formatCode="0.0000"/>
    <numFmt numFmtId="177" formatCode="* #,##0.0000\ ;* \(#,##0.0000\);* \-#\ ;@\ "/>
  </numFmts>
  <fonts count="1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Verdana"/>
      <family val="2"/>
    </font>
    <font>
      <sz val="9"/>
      <name val="Arial"/>
      <family val="2"/>
    </font>
    <font>
      <b/>
      <sz val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</cellStyleXfs>
  <cellXfs count="155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7" fontId="2" fillId="0" borderId="1" xfId="17" applyFont="1" applyFill="1" applyBorder="1" applyAlignment="1" applyProtection="1">
      <alignment horizontal="center" vertical="center"/>
      <protection/>
    </xf>
    <xf numFmtId="164" fontId="2" fillId="0" borderId="1" xfId="0" applyFont="1" applyBorder="1" applyAlignment="1">
      <alignment vertical="center"/>
    </xf>
    <xf numFmtId="164" fontId="2" fillId="0" borderId="1" xfId="0" applyFont="1" applyBorder="1" applyAlignment="1">
      <alignment horizontal="left" vertical="center"/>
    </xf>
    <xf numFmtId="164" fontId="2" fillId="2" borderId="1" xfId="0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0" fillId="2" borderId="1" xfId="0" applyFont="1" applyFill="1" applyBorder="1" applyAlignment="1">
      <alignment/>
    </xf>
    <xf numFmtId="167" fontId="0" fillId="2" borderId="1" xfId="17" applyFont="1" applyFill="1" applyBorder="1" applyAlignment="1" applyProtection="1">
      <alignment horizontal="center"/>
      <protection/>
    </xf>
    <xf numFmtId="164" fontId="0" fillId="2" borderId="1" xfId="0" applyFont="1" applyFill="1" applyBorder="1" applyAlignment="1">
      <alignment horizontal="left"/>
    </xf>
    <xf numFmtId="164" fontId="0" fillId="0" borderId="1" xfId="0" applyFont="1" applyBorder="1" applyAlignment="1">
      <alignment horizontal="center" vertical="center"/>
    </xf>
    <xf numFmtId="164" fontId="3" fillId="0" borderId="1" xfId="20" applyNumberFormat="1" applyFont="1" applyFill="1" applyBorder="1" applyAlignment="1">
      <alignment horizontal="center"/>
      <protection/>
    </xf>
    <xf numFmtId="164" fontId="3" fillId="0" borderId="1" xfId="20" applyFont="1" applyFill="1" applyBorder="1">
      <alignment/>
      <protection/>
    </xf>
    <xf numFmtId="164" fontId="3" fillId="0" borderId="1" xfId="20" applyFont="1" applyBorder="1" applyAlignment="1">
      <alignment horizontal="center"/>
      <protection/>
    </xf>
    <xf numFmtId="168" fontId="3" fillId="3" borderId="1" xfId="22" applyNumberFormat="1" applyFont="1" applyFill="1" applyBorder="1" applyAlignment="1" applyProtection="1">
      <alignment horizontal="center" vertical="center"/>
      <protection/>
    </xf>
    <xf numFmtId="167" fontId="0" fillId="3" borderId="1" xfId="17" applyFont="1" applyFill="1" applyBorder="1" applyAlignment="1" applyProtection="1">
      <alignment/>
      <protection/>
    </xf>
    <xf numFmtId="167" fontId="0" fillId="0" borderId="1" xfId="17" applyNumberFormat="1" applyFont="1" applyFill="1" applyBorder="1" applyAlignment="1" applyProtection="1">
      <alignment/>
      <protection/>
    </xf>
    <xf numFmtId="167" fontId="0" fillId="0" borderId="1" xfId="17" applyNumberFormat="1" applyFont="1" applyFill="1" applyBorder="1" applyAlignment="1" applyProtection="1">
      <alignment horizontal="left"/>
      <protection/>
    </xf>
    <xf numFmtId="164" fontId="2" fillId="0" borderId="2" xfId="0" applyFont="1" applyBorder="1" applyAlignment="1">
      <alignment horizontal="right" vertical="center"/>
    </xf>
    <xf numFmtId="167" fontId="2" fillId="0" borderId="3" xfId="0" applyNumberFormat="1" applyFont="1" applyBorder="1" applyAlignment="1">
      <alignment/>
    </xf>
    <xf numFmtId="167" fontId="2" fillId="0" borderId="4" xfId="17" applyNumberFormat="1" applyFont="1" applyFill="1" applyBorder="1" applyAlignment="1" applyProtection="1">
      <alignment/>
      <protection/>
    </xf>
    <xf numFmtId="164" fontId="0" fillId="2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8" fontId="0" fillId="3" borderId="1" xfId="15" applyNumberFormat="1" applyFont="1" applyFill="1" applyBorder="1" applyAlignment="1" applyProtection="1">
      <alignment horizontal="center" vertical="center"/>
      <protection/>
    </xf>
    <xf numFmtId="167" fontId="0" fillId="0" borderId="1" xfId="15" applyNumberFormat="1" applyFont="1" applyFill="1" applyBorder="1" applyAlignment="1" applyProtection="1">
      <alignment horizontal="right"/>
      <protection/>
    </xf>
    <xf numFmtId="167" fontId="0" fillId="0" borderId="1" xfId="0" applyNumberFormat="1" applyFont="1" applyBorder="1" applyAlignment="1">
      <alignment horizontal="left"/>
    </xf>
    <xf numFmtId="168" fontId="3" fillId="3" borderId="1" xfId="22" applyNumberFormat="1" applyFont="1" applyFill="1" applyBorder="1" applyAlignment="1" applyProtection="1">
      <alignment horizontal="center"/>
      <protection/>
    </xf>
    <xf numFmtId="167" fontId="3" fillId="3" borderId="1" xfId="17" applyFont="1" applyFill="1" applyBorder="1" applyAlignment="1" applyProtection="1">
      <alignment/>
      <protection/>
    </xf>
    <xf numFmtId="164" fontId="3" fillId="0" borderId="1" xfId="20" applyFont="1" applyFill="1" applyBorder="1" applyAlignment="1">
      <alignment wrapText="1"/>
      <protection/>
    </xf>
    <xf numFmtId="167" fontId="0" fillId="0" borderId="5" xfId="17" applyNumberFormat="1" applyFont="1" applyFill="1" applyBorder="1" applyAlignment="1" applyProtection="1">
      <alignment/>
      <protection/>
    </xf>
    <xf numFmtId="167" fontId="2" fillId="0" borderId="6" xfId="0" applyNumberFormat="1" applyFont="1" applyBorder="1" applyAlignment="1">
      <alignment/>
    </xf>
    <xf numFmtId="167" fontId="2" fillId="0" borderId="4" xfId="0" applyNumberFormat="1" applyFont="1" applyBorder="1" applyAlignment="1">
      <alignment horizontal="left"/>
    </xf>
    <xf numFmtId="164" fontId="2" fillId="2" borderId="1" xfId="0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/>
    </xf>
    <xf numFmtId="169" fontId="4" fillId="2" borderId="1" xfId="0" applyNumberFormat="1" applyFont="1" applyFill="1" applyBorder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164" fontId="0" fillId="0" borderId="1" xfId="0" applyFont="1" applyBorder="1" applyAlignment="1">
      <alignment horizontal="left" vertical="center" wrapText="1"/>
    </xf>
    <xf numFmtId="164" fontId="3" fillId="0" borderId="1" xfId="20" applyFont="1" applyBorder="1" applyAlignment="1">
      <alignment horizontal="center" vertical="center"/>
      <protection/>
    </xf>
    <xf numFmtId="167" fontId="0" fillId="0" borderId="1" xfId="15" applyNumberFormat="1" applyFont="1" applyFill="1" applyBorder="1" applyAlignment="1" applyProtection="1">
      <alignment horizontal="right" wrapText="1"/>
      <protection/>
    </xf>
    <xf numFmtId="164" fontId="3" fillId="0" borderId="1" xfId="20" applyNumberFormat="1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0" fillId="0" borderId="1" xfId="0" applyFont="1" applyBorder="1" applyAlignment="1">
      <alignment wrapText="1"/>
    </xf>
    <xf numFmtId="167" fontId="3" fillId="3" borderId="1" xfId="17" applyFont="1" applyFill="1" applyBorder="1" applyAlignment="1" applyProtection="1">
      <alignment vertical="center"/>
      <protection/>
    </xf>
    <xf numFmtId="167" fontId="0" fillId="0" borderId="7" xfId="15" applyNumberFormat="1" applyFont="1" applyFill="1" applyBorder="1" applyAlignment="1" applyProtection="1">
      <alignment horizontal="right"/>
      <protection/>
    </xf>
    <xf numFmtId="164" fontId="2" fillId="0" borderId="1" xfId="0" applyFont="1" applyBorder="1" applyAlignment="1">
      <alignment horizontal="right" vertical="center"/>
    </xf>
    <xf numFmtId="167" fontId="4" fillId="0" borderId="6" xfId="0" applyNumberFormat="1" applyFont="1" applyBorder="1" applyAlignment="1">
      <alignment horizontal="right" wrapText="1"/>
    </xf>
    <xf numFmtId="167" fontId="2" fillId="0" borderId="4" xfId="0" applyNumberFormat="1" applyFont="1" applyBorder="1" applyAlignment="1">
      <alignment horizontal="right" wrapText="1"/>
    </xf>
    <xf numFmtId="167" fontId="2" fillId="0" borderId="4" xfId="15" applyNumberFormat="1" applyFont="1" applyFill="1" applyBorder="1" applyAlignment="1" applyProtection="1">
      <alignment horizontal="right" wrapText="1"/>
      <protection/>
    </xf>
    <xf numFmtId="164" fontId="0" fillId="0" borderId="5" xfId="0" applyFont="1" applyBorder="1" applyAlignment="1">
      <alignment horizontal="center" vertical="center"/>
    </xf>
    <xf numFmtId="164" fontId="3" fillId="0" borderId="5" xfId="20" applyNumberFormat="1" applyFont="1" applyFill="1" applyBorder="1" applyAlignment="1">
      <alignment horizontal="center" vertical="center"/>
      <protection/>
    </xf>
    <xf numFmtId="164" fontId="3" fillId="0" borderId="5" xfId="20" applyFont="1" applyFill="1" applyBorder="1">
      <alignment/>
      <protection/>
    </xf>
    <xf numFmtId="164" fontId="3" fillId="0" borderId="5" xfId="20" applyFont="1" applyBorder="1" applyAlignment="1">
      <alignment horizontal="center" vertical="center"/>
      <protection/>
    </xf>
    <xf numFmtId="168" fontId="3" fillId="3" borderId="5" xfId="22" applyNumberFormat="1" applyFont="1" applyFill="1" applyBorder="1" applyAlignment="1" applyProtection="1">
      <alignment horizontal="center" vertical="center"/>
      <protection/>
    </xf>
    <xf numFmtId="167" fontId="0" fillId="0" borderId="8" xfId="17" applyNumberFormat="1" applyFont="1" applyFill="1" applyBorder="1" applyAlignment="1" applyProtection="1">
      <alignment vertical="center"/>
      <protection/>
    </xf>
    <xf numFmtId="167" fontId="0" fillId="0" borderId="5" xfId="0" applyNumberFormat="1" applyFont="1" applyBorder="1" applyAlignment="1">
      <alignment vertical="center"/>
    </xf>
    <xf numFmtId="164" fontId="2" fillId="0" borderId="5" xfId="0" applyFont="1" applyBorder="1" applyAlignment="1">
      <alignment horizontal="right" vertical="center"/>
    </xf>
    <xf numFmtId="167" fontId="2" fillId="0" borderId="5" xfId="0" applyNumberFormat="1" applyFont="1" applyBorder="1" applyAlignment="1">
      <alignment/>
    </xf>
    <xf numFmtId="167" fontId="2" fillId="0" borderId="9" xfId="17" applyNumberFormat="1" applyFont="1" applyFill="1" applyBorder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4" fontId="2" fillId="0" borderId="11" xfId="0" applyFont="1" applyBorder="1" applyAlignment="1">
      <alignment horizontal="center"/>
    </xf>
    <xf numFmtId="164" fontId="2" fillId="0" borderId="4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70" fontId="5" fillId="0" borderId="4" xfId="0" applyNumberFormat="1" applyFont="1" applyBorder="1" applyAlignment="1">
      <alignment/>
    </xf>
    <xf numFmtId="171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5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2" xfId="0" applyBorder="1" applyAlignment="1">
      <alignment/>
    </xf>
    <xf numFmtId="164" fontId="6" fillId="4" borderId="1" xfId="0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NumberFormat="1" applyFont="1" applyFill="1" applyBorder="1" applyAlignment="1" applyProtection="1">
      <alignment horizontal="left" vertical="center" wrapText="1"/>
      <protection/>
    </xf>
    <xf numFmtId="165" fontId="8" fillId="0" borderId="1" xfId="19" applyFont="1" applyFill="1" applyBorder="1" applyAlignment="1" applyProtection="1">
      <alignment horizontal="center" vertical="center" wrapText="1"/>
      <protection/>
    </xf>
    <xf numFmtId="167" fontId="8" fillId="0" borderId="1" xfId="0" applyNumberFormat="1" applyFont="1" applyFill="1" applyBorder="1" applyAlignment="1" applyProtection="1">
      <alignment horizontal="center" vertical="center" wrapText="1"/>
      <protection/>
    </xf>
    <xf numFmtId="167" fontId="8" fillId="0" borderId="1" xfId="17" applyFont="1" applyFill="1" applyBorder="1" applyAlignment="1" applyProtection="1">
      <alignment horizontal="center" vertical="center" wrapText="1"/>
      <protection/>
    </xf>
    <xf numFmtId="167" fontId="9" fillId="0" borderId="1" xfId="0" applyNumberFormat="1" applyFont="1" applyFill="1" applyBorder="1" applyAlignment="1" applyProtection="1">
      <alignment horizontal="right" vertical="center" wrapText="1"/>
      <protection/>
    </xf>
    <xf numFmtId="164" fontId="7" fillId="4" borderId="1" xfId="0" applyNumberFormat="1" applyFont="1" applyFill="1" applyBorder="1" applyAlignment="1" applyProtection="1">
      <alignment horizontal="left" vertical="center" wrapText="1"/>
      <protection/>
    </xf>
    <xf numFmtId="167" fontId="8" fillId="4" borderId="1" xfId="0" applyNumberFormat="1" applyFont="1" applyFill="1" applyBorder="1" applyAlignment="1" applyProtection="1">
      <alignment horizontal="right" vertical="center" wrapText="1"/>
      <protection/>
    </xf>
    <xf numFmtId="167" fontId="7" fillId="4" borderId="1" xfId="17" applyNumberFormat="1" applyFont="1" applyFill="1" applyBorder="1" applyAlignment="1" applyProtection="1">
      <alignment horizontal="right" vertical="center" wrapText="1"/>
      <protection/>
    </xf>
    <xf numFmtId="164" fontId="2" fillId="0" borderId="0" xfId="0" applyFont="1" applyAlignment="1">
      <alignment/>
    </xf>
    <xf numFmtId="164" fontId="10" fillId="0" borderId="13" xfId="0" applyFont="1" applyBorder="1" applyAlignment="1">
      <alignment horizontal="center"/>
    </xf>
    <xf numFmtId="164" fontId="10" fillId="0" borderId="0" xfId="0" applyFont="1" applyAlignment="1">
      <alignment horizontal="center"/>
    </xf>
    <xf numFmtId="164" fontId="0" fillId="5" borderId="0" xfId="0" applyFill="1" applyAlignment="1">
      <alignment/>
    </xf>
    <xf numFmtId="164" fontId="11" fillId="5" borderId="14" xfId="0" applyFont="1" applyFill="1" applyBorder="1" applyAlignment="1">
      <alignment horizontal="left"/>
    </xf>
    <xf numFmtId="164" fontId="11" fillId="5" borderId="9" xfId="0" applyFont="1" applyFill="1" applyBorder="1" applyAlignment="1">
      <alignment horizontal="left"/>
    </xf>
    <xf numFmtId="164" fontId="12" fillId="5" borderId="9" xfId="0" applyFont="1" applyFill="1" applyBorder="1" applyAlignment="1">
      <alignment/>
    </xf>
    <xf numFmtId="172" fontId="11" fillId="5" borderId="15" xfId="0" applyNumberFormat="1" applyFont="1" applyFill="1" applyBorder="1" applyAlignment="1">
      <alignment horizontal="center"/>
    </xf>
    <xf numFmtId="164" fontId="13" fillId="5" borderId="13" xfId="0" applyFont="1" applyFill="1" applyBorder="1" applyAlignment="1">
      <alignment horizontal="center" vertical="top"/>
    </xf>
    <xf numFmtId="164" fontId="12" fillId="5" borderId="0" xfId="0" applyFont="1" applyFill="1" applyAlignment="1">
      <alignment vertical="top"/>
    </xf>
    <xf numFmtId="172" fontId="1" fillId="5" borderId="16" xfId="0" applyNumberFormat="1" applyFont="1" applyFill="1" applyBorder="1" applyAlignment="1">
      <alignment vertical="top"/>
    </xf>
    <xf numFmtId="164" fontId="12" fillId="5" borderId="17" xfId="0" applyFont="1" applyFill="1" applyBorder="1" applyAlignment="1">
      <alignment/>
    </xf>
    <xf numFmtId="164" fontId="12" fillId="5" borderId="18" xfId="0" applyFont="1" applyFill="1" applyBorder="1" applyAlignment="1">
      <alignment/>
    </xf>
    <xf numFmtId="164" fontId="11" fillId="5" borderId="19" xfId="0" applyFont="1" applyFill="1" applyBorder="1" applyAlignment="1">
      <alignment horizontal="left"/>
    </xf>
    <xf numFmtId="173" fontId="2" fillId="6" borderId="20" xfId="0" applyNumberFormat="1" applyFont="1" applyFill="1" applyBorder="1" applyAlignment="1">
      <alignment/>
    </xf>
    <xf numFmtId="164" fontId="12" fillId="5" borderId="0" xfId="0" applyFont="1" applyFill="1" applyAlignment="1">
      <alignment/>
    </xf>
    <xf numFmtId="164" fontId="11" fillId="5" borderId="14" xfId="0" applyFont="1" applyFill="1" applyBorder="1" applyAlignment="1">
      <alignment/>
    </xf>
    <xf numFmtId="164" fontId="11" fillId="5" borderId="9" xfId="0" applyFont="1" applyFill="1" applyBorder="1" applyAlignment="1">
      <alignment/>
    </xf>
    <xf numFmtId="164" fontId="13" fillId="5" borderId="13" xfId="0" applyFont="1" applyFill="1" applyBorder="1" applyAlignment="1">
      <alignment horizontal="left"/>
    </xf>
    <xf numFmtId="172" fontId="1" fillId="7" borderId="16" xfId="0" applyNumberFormat="1" applyFont="1" applyFill="1" applyBorder="1" applyAlignment="1">
      <alignment/>
    </xf>
    <xf numFmtId="164" fontId="13" fillId="5" borderId="13" xfId="0" applyFont="1" applyFill="1" applyBorder="1" applyAlignment="1">
      <alignment horizontal="left" vertical="top"/>
    </xf>
    <xf numFmtId="172" fontId="1" fillId="7" borderId="16" xfId="0" applyNumberFormat="1" applyFont="1" applyFill="1" applyBorder="1" applyAlignment="1">
      <alignment vertical="top"/>
    </xf>
    <xf numFmtId="172" fontId="11" fillId="5" borderId="20" xfId="0" applyNumberFormat="1" applyFont="1" applyFill="1" applyBorder="1" applyAlignment="1">
      <alignment/>
    </xf>
    <xf numFmtId="164" fontId="11" fillId="5" borderId="0" xfId="0" applyFont="1" applyFill="1" applyAlignment="1">
      <alignment horizontal="right"/>
    </xf>
    <xf numFmtId="173" fontId="11" fillId="5" borderId="0" xfId="0" applyNumberFormat="1" applyFont="1" applyFill="1" applyAlignment="1">
      <alignment/>
    </xf>
    <xf numFmtId="164" fontId="11" fillId="5" borderId="9" xfId="0" applyFont="1" applyFill="1" applyBorder="1" applyAlignment="1">
      <alignment horizontal="right"/>
    </xf>
    <xf numFmtId="173" fontId="11" fillId="5" borderId="15" xfId="0" applyNumberFormat="1" applyFont="1" applyFill="1" applyBorder="1" applyAlignment="1">
      <alignment/>
    </xf>
    <xf numFmtId="174" fontId="1" fillId="7" borderId="0" xfId="0" applyNumberFormat="1" applyFont="1" applyFill="1" applyAlignment="1">
      <alignment horizontal="center"/>
    </xf>
    <xf numFmtId="172" fontId="1" fillId="5" borderId="16" xfId="0" applyNumberFormat="1" applyFont="1" applyFill="1" applyBorder="1" applyAlignment="1">
      <alignment/>
    </xf>
    <xf numFmtId="174" fontId="1" fillId="7" borderId="0" xfId="0" applyNumberFormat="1" applyFont="1" applyFill="1" applyAlignment="1">
      <alignment horizontal="center" vertical="top"/>
    </xf>
    <xf numFmtId="164" fontId="1" fillId="5" borderId="0" xfId="0" applyFont="1" applyFill="1" applyAlignment="1">
      <alignment/>
    </xf>
    <xf numFmtId="174" fontId="1" fillId="7" borderId="9" xfId="0" applyNumberFormat="1" applyFont="1" applyFill="1" applyBorder="1" applyAlignment="1">
      <alignment horizontal="center"/>
    </xf>
    <xf numFmtId="172" fontId="1" fillId="5" borderId="15" xfId="0" applyNumberFormat="1" applyFont="1" applyFill="1" applyBorder="1" applyAlignment="1">
      <alignment/>
    </xf>
    <xf numFmtId="173" fontId="11" fillId="5" borderId="20" xfId="0" applyNumberFormat="1" applyFont="1" applyFill="1" applyBorder="1" applyAlignment="1">
      <alignment/>
    </xf>
    <xf numFmtId="164" fontId="11" fillId="5" borderId="0" xfId="0" applyFont="1" applyFill="1" applyAlignment="1">
      <alignment/>
    </xf>
    <xf numFmtId="164" fontId="11" fillId="5" borderId="21" xfId="0" applyFont="1" applyFill="1" applyBorder="1" applyAlignment="1">
      <alignment/>
    </xf>
    <xf numFmtId="164" fontId="12" fillId="5" borderId="22" xfId="0" applyFont="1" applyFill="1" applyBorder="1" applyAlignment="1">
      <alignment/>
    </xf>
    <xf numFmtId="164" fontId="11" fillId="5" borderId="22" xfId="0" applyFont="1" applyFill="1" applyBorder="1" applyAlignment="1">
      <alignment horizontal="right"/>
    </xf>
    <xf numFmtId="173" fontId="2" fillId="6" borderId="23" xfId="0" applyNumberFormat="1" applyFont="1" applyFill="1" applyBorder="1" applyAlignment="1">
      <alignment/>
    </xf>
    <xf numFmtId="164" fontId="11" fillId="5" borderId="15" xfId="0" applyFont="1" applyFill="1" applyBorder="1" applyAlignment="1">
      <alignment/>
    </xf>
    <xf numFmtId="164" fontId="12" fillId="5" borderId="0" xfId="0" applyFont="1" applyFill="1" applyAlignment="1">
      <alignment horizontal="center"/>
    </xf>
    <xf numFmtId="172" fontId="11" fillId="5" borderId="0" xfId="0" applyNumberFormat="1" applyFont="1" applyFill="1" applyAlignment="1">
      <alignment horizontal="center"/>
    </xf>
    <xf numFmtId="174" fontId="1" fillId="7" borderId="16" xfId="0" applyNumberFormat="1" applyFont="1" applyFill="1" applyBorder="1" applyAlignment="1">
      <alignment horizontal="center"/>
    </xf>
    <xf numFmtId="172" fontId="1" fillId="5" borderId="0" xfId="0" applyNumberFormat="1" applyFont="1" applyFill="1" applyAlignment="1">
      <alignment/>
    </xf>
    <xf numFmtId="174" fontId="11" fillId="5" borderId="4" xfId="0" applyNumberFormat="1" applyFont="1" applyFill="1" applyBorder="1" applyAlignment="1">
      <alignment horizontal="center"/>
    </xf>
    <xf numFmtId="173" fontId="11" fillId="5" borderId="0" xfId="23" applyNumberFormat="1" applyFont="1" applyFill="1" applyBorder="1" applyAlignment="1" applyProtection="1">
      <alignment/>
      <protection/>
    </xf>
    <xf numFmtId="164" fontId="14" fillId="5" borderId="0" xfId="0" applyFont="1" applyFill="1" applyAlignment="1">
      <alignment/>
    </xf>
    <xf numFmtId="164" fontId="11" fillId="5" borderId="14" xfId="0" applyFont="1" applyFill="1" applyBorder="1" applyAlignment="1">
      <alignment vertical="top"/>
    </xf>
    <xf numFmtId="164" fontId="2" fillId="5" borderId="9" xfId="0" applyFont="1" applyFill="1" applyBorder="1" applyAlignment="1">
      <alignment/>
    </xf>
    <xf numFmtId="164" fontId="0" fillId="5" borderId="9" xfId="0" applyFill="1" applyBorder="1" applyAlignment="1">
      <alignment/>
    </xf>
    <xf numFmtId="164" fontId="0" fillId="5" borderId="18" xfId="0" applyFont="1" applyFill="1" applyBorder="1" applyAlignment="1">
      <alignment horizontal="center" vertical="center"/>
    </xf>
    <xf numFmtId="164" fontId="5" fillId="5" borderId="18" xfId="0" applyFont="1" applyFill="1" applyBorder="1" applyAlignment="1">
      <alignment horizontal="center" vertical="center"/>
    </xf>
    <xf numFmtId="175" fontId="0" fillId="5" borderId="18" xfId="0" applyNumberFormat="1" applyFill="1" applyBorder="1" applyAlignment="1">
      <alignment horizontal="center" vertical="center"/>
    </xf>
    <xf numFmtId="170" fontId="2" fillId="5" borderId="4" xfId="23" applyNumberFormat="1" applyFont="1" applyFill="1" applyBorder="1" applyAlignment="1" applyProtection="1">
      <alignment horizontal="center" vertical="center"/>
      <protection/>
    </xf>
    <xf numFmtId="164" fontId="13" fillId="5" borderId="17" xfId="0" applyFont="1" applyFill="1" applyBorder="1" applyAlignment="1">
      <alignment horizontal="left"/>
    </xf>
    <xf numFmtId="164" fontId="0" fillId="5" borderId="18" xfId="0" applyFont="1" applyFill="1" applyBorder="1" applyAlignment="1">
      <alignment horizontal="right"/>
    </xf>
    <xf numFmtId="176" fontId="0" fillId="5" borderId="18" xfId="0" applyNumberFormat="1" applyFill="1" applyBorder="1" applyAlignment="1">
      <alignment horizontal="left"/>
    </xf>
    <xf numFmtId="176" fontId="0" fillId="5" borderId="18" xfId="0" applyNumberFormat="1" applyFill="1" applyBorder="1" applyAlignment="1">
      <alignment horizontal="center" vertical="center"/>
    </xf>
    <xf numFmtId="164" fontId="0" fillId="5" borderId="15" xfId="0" applyFill="1" applyBorder="1" applyAlignment="1">
      <alignment/>
    </xf>
    <xf numFmtId="164" fontId="13" fillId="5" borderId="13" xfId="0" applyFont="1" applyFill="1" applyBorder="1" applyAlignment="1">
      <alignment horizontal="right"/>
    </xf>
    <xf numFmtId="177" fontId="11" fillId="5" borderId="24" xfId="23" applyNumberFormat="1" applyFont="1" applyFill="1" applyBorder="1" applyAlignment="1" applyProtection="1">
      <alignment horizontal="center" vertical="center"/>
      <protection/>
    </xf>
    <xf numFmtId="164" fontId="0" fillId="5" borderId="22" xfId="0" applyFont="1" applyFill="1" applyBorder="1" applyAlignment="1">
      <alignment horizontal="center"/>
    </xf>
    <xf numFmtId="164" fontId="11" fillId="5" borderId="4" xfId="0" applyFont="1" applyFill="1" applyBorder="1" applyAlignment="1">
      <alignment horizontal="left"/>
    </xf>
    <xf numFmtId="174" fontId="11" fillId="8" borderId="25" xfId="21" applyNumberFormat="1" applyFont="1" applyFill="1" applyBorder="1" applyAlignment="1" applyProtection="1">
      <alignment horizontal="center" vertical="center"/>
      <protection/>
    </xf>
    <xf numFmtId="164" fontId="11" fillId="3" borderId="26" xfId="0" applyFont="1" applyFill="1" applyBorder="1" applyAlignment="1">
      <alignment horizontal="left"/>
    </xf>
    <xf numFmtId="164" fontId="11" fillId="3" borderId="27" xfId="0" applyFont="1" applyFill="1" applyBorder="1" applyAlignment="1">
      <alignment horizontal="center"/>
    </xf>
    <xf numFmtId="164" fontId="11" fillId="5" borderId="0" xfId="0" applyFont="1" applyFill="1" applyAlignment="1">
      <alignment horizontal="left"/>
    </xf>
    <xf numFmtId="164" fontId="15" fillId="5" borderId="28" xfId="0" applyFont="1" applyFill="1" applyBorder="1" applyAlignment="1">
      <alignment horizontal="right"/>
    </xf>
    <xf numFmtId="172" fontId="11" fillId="6" borderId="29" xfId="0" applyNumberFormat="1" applyFont="1" applyFill="1" applyBorder="1" applyAlignment="1">
      <alignment/>
    </xf>
    <xf numFmtId="164" fontId="15" fillId="5" borderId="30" xfId="0" applyFont="1" applyFill="1" applyBorder="1" applyAlignment="1">
      <alignment horizontal="right"/>
    </xf>
    <xf numFmtId="172" fontId="11" fillId="6" borderId="20" xfId="0" applyNumberFormat="1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Plan1" xfId="20"/>
    <cellStyle name="Porcentagem 2" xfId="21"/>
    <cellStyle name="Separador de milhares_Plan1" xfId="22"/>
    <cellStyle name="Vírgula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workbookViewId="0" topLeftCell="A4">
      <selection activeCell="A1" sqref="A1"/>
    </sheetView>
  </sheetViews>
  <sheetFormatPr defaultColWidth="8.00390625" defaultRowHeight="12.75"/>
  <cols>
    <col min="1" max="1" width="6.421875" style="0" customWidth="1"/>
    <col min="2" max="2" width="14.28125" style="0" customWidth="1"/>
    <col min="3" max="3" width="11.57421875" style="0" customWidth="1"/>
    <col min="4" max="4" width="75.8515625" style="0" customWidth="1"/>
    <col min="5" max="5" width="8.28125" style="0" customWidth="1"/>
    <col min="6" max="6" width="13.28125" style="0" customWidth="1"/>
    <col min="7" max="7" width="12.8515625" style="0" customWidth="1"/>
    <col min="8" max="8" width="18.00390625" style="0" customWidth="1"/>
    <col min="9" max="9" width="17.28125" style="0" customWidth="1"/>
    <col min="10" max="16384" width="9.0039062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2.75">
      <c r="A4" s="2" t="s">
        <v>3</v>
      </c>
      <c r="B4" s="2"/>
      <c r="C4" s="2"/>
      <c r="D4" s="2"/>
      <c r="E4" s="2"/>
      <c r="F4" s="2"/>
      <c r="G4" s="2"/>
      <c r="H4" s="2"/>
      <c r="I4" s="2"/>
    </row>
    <row r="5" spans="1:9" ht="12.75">
      <c r="A5" s="2" t="s">
        <v>4</v>
      </c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4" t="s">
        <v>6</v>
      </c>
      <c r="B8" s="4" t="s">
        <v>7</v>
      </c>
      <c r="C8" s="5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4"/>
      <c r="I8" s="4"/>
    </row>
    <row r="9" spans="1:9" ht="12.75">
      <c r="A9" s="4"/>
      <c r="B9" s="4"/>
      <c r="C9" s="5"/>
      <c r="D9" s="4"/>
      <c r="E9" s="4"/>
      <c r="F9" s="4"/>
      <c r="G9" s="6" t="s">
        <v>13</v>
      </c>
      <c r="H9" s="6" t="s">
        <v>14</v>
      </c>
      <c r="I9" s="7" t="s">
        <v>15</v>
      </c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8" t="s">
        <v>16</v>
      </c>
      <c r="B11" s="8"/>
      <c r="C11" s="9"/>
      <c r="D11" s="8" t="s">
        <v>17</v>
      </c>
      <c r="E11" s="9"/>
      <c r="F11" s="10"/>
      <c r="G11" s="11"/>
      <c r="H11" s="10"/>
      <c r="I11" s="12"/>
    </row>
    <row r="12" spans="1:9" ht="13.5">
      <c r="A12" s="2" t="s">
        <v>18</v>
      </c>
      <c r="B12" s="13" t="s">
        <v>19</v>
      </c>
      <c r="C12" s="14" t="s">
        <v>20</v>
      </c>
      <c r="D12" s="15" t="s">
        <v>21</v>
      </c>
      <c r="E12" s="16" t="s">
        <v>22</v>
      </c>
      <c r="F12" s="17">
        <v>2</v>
      </c>
      <c r="G12" s="18">
        <v>326.68</v>
      </c>
      <c r="H12" s="19">
        <f>F12*G12</f>
        <v>653.36</v>
      </c>
      <c r="I12" s="20">
        <f>H12*BDI!G$43+H12</f>
        <v>831.923288</v>
      </c>
    </row>
    <row r="13" spans="1:9" ht="13.5">
      <c r="A13" s="21" t="s">
        <v>23</v>
      </c>
      <c r="B13" s="21"/>
      <c r="C13" s="21"/>
      <c r="D13" s="21"/>
      <c r="E13" s="21"/>
      <c r="F13" s="21"/>
      <c r="G13" s="22"/>
      <c r="H13" s="23">
        <f>SUM(H12:H12)</f>
        <v>653.36</v>
      </c>
      <c r="I13" s="23">
        <f>SUM(I12:I12)</f>
        <v>831.923288</v>
      </c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8" t="s">
        <v>24</v>
      </c>
      <c r="B15" s="8"/>
      <c r="C15" s="24"/>
      <c r="D15" s="8" t="s">
        <v>25</v>
      </c>
      <c r="E15" s="9"/>
      <c r="F15" s="10"/>
      <c r="G15" s="11"/>
      <c r="H15" s="10"/>
      <c r="I15" s="12"/>
    </row>
    <row r="16" spans="1:9" ht="12.75">
      <c r="A16" s="2" t="s">
        <v>26</v>
      </c>
      <c r="B16" s="13" t="s">
        <v>19</v>
      </c>
      <c r="C16" s="2">
        <v>97628</v>
      </c>
      <c r="D16" s="25" t="s">
        <v>27</v>
      </c>
      <c r="E16" s="2" t="s">
        <v>28</v>
      </c>
      <c r="F16" s="26">
        <v>12</v>
      </c>
      <c r="G16" s="18">
        <v>201.54</v>
      </c>
      <c r="H16" s="27">
        <f>G16*F16</f>
        <v>2418.48</v>
      </c>
      <c r="I16" s="28">
        <f aca="true" t="shared" si="0" ref="I16:I19">H16*1.2733</f>
        <v>3079.450584</v>
      </c>
    </row>
    <row r="17" spans="1:9" ht="12.75">
      <c r="A17" s="2" t="s">
        <v>29</v>
      </c>
      <c r="B17" s="13" t="s">
        <v>19</v>
      </c>
      <c r="C17" s="14">
        <v>85387</v>
      </c>
      <c r="D17" s="15" t="s">
        <v>30</v>
      </c>
      <c r="E17" s="16" t="s">
        <v>28</v>
      </c>
      <c r="F17" s="29">
        <v>12</v>
      </c>
      <c r="G17" s="30">
        <v>42.91</v>
      </c>
      <c r="H17" s="19">
        <f aca="true" t="shared" si="1" ref="H17:H19">F17*G17</f>
        <v>514.92</v>
      </c>
      <c r="I17" s="28">
        <f t="shared" si="0"/>
        <v>655.647636</v>
      </c>
    </row>
    <row r="18" spans="1:9" ht="12.75">
      <c r="A18" s="2" t="s">
        <v>31</v>
      </c>
      <c r="B18" s="13" t="s">
        <v>19</v>
      </c>
      <c r="C18" s="14">
        <v>72897</v>
      </c>
      <c r="D18" s="15" t="s">
        <v>32</v>
      </c>
      <c r="E18" s="16" t="s">
        <v>28</v>
      </c>
      <c r="F18" s="29">
        <v>12</v>
      </c>
      <c r="G18" s="18">
        <v>20.07</v>
      </c>
      <c r="H18" s="19">
        <f t="shared" si="1"/>
        <v>240.84</v>
      </c>
      <c r="I18" s="28">
        <f t="shared" si="0"/>
        <v>306.66157200000004</v>
      </c>
    </row>
    <row r="19" spans="1:9" ht="30.75" customHeight="1">
      <c r="A19" s="2" t="s">
        <v>33</v>
      </c>
      <c r="B19" s="13" t="s">
        <v>19</v>
      </c>
      <c r="C19" s="14">
        <v>72900</v>
      </c>
      <c r="D19" s="31" t="s">
        <v>34</v>
      </c>
      <c r="E19" s="16" t="s">
        <v>28</v>
      </c>
      <c r="F19" s="29">
        <v>12</v>
      </c>
      <c r="G19" s="18">
        <v>6.05</v>
      </c>
      <c r="H19" s="32">
        <f t="shared" si="1"/>
        <v>72.6</v>
      </c>
      <c r="I19" s="28">
        <f t="shared" si="0"/>
        <v>92.44158</v>
      </c>
    </row>
    <row r="20" spans="1:9" ht="13.5">
      <c r="A20" s="21" t="s">
        <v>35</v>
      </c>
      <c r="B20" s="21"/>
      <c r="C20" s="21"/>
      <c r="D20" s="21"/>
      <c r="E20" s="21"/>
      <c r="F20" s="21"/>
      <c r="G20" s="33"/>
      <c r="H20" s="23">
        <f>SUM(H16:H19)</f>
        <v>3246.84</v>
      </c>
      <c r="I20" s="34">
        <f>SUM(I16:I19)</f>
        <v>4134.201372</v>
      </c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 customHeight="1">
      <c r="A22" s="35" t="s">
        <v>36</v>
      </c>
      <c r="B22" s="35"/>
      <c r="C22" s="35"/>
      <c r="D22" s="35" t="s">
        <v>37</v>
      </c>
      <c r="E22" s="35"/>
      <c r="F22" s="36"/>
      <c r="G22" s="37"/>
      <c r="H22" s="38"/>
      <c r="I22" s="38"/>
    </row>
    <row r="23" spans="1:9" ht="39.75" customHeight="1">
      <c r="A23" s="2" t="s">
        <v>38</v>
      </c>
      <c r="B23" s="13" t="s">
        <v>19</v>
      </c>
      <c r="C23" s="2">
        <v>94110</v>
      </c>
      <c r="D23" s="39" t="s">
        <v>39</v>
      </c>
      <c r="E23" s="40" t="s">
        <v>28</v>
      </c>
      <c r="F23" s="17">
        <v>4</v>
      </c>
      <c r="G23" s="18">
        <v>159.2</v>
      </c>
      <c r="H23" s="27">
        <f aca="true" t="shared" si="2" ref="H23:H32">G23*F23</f>
        <v>636.8</v>
      </c>
      <c r="I23" s="41">
        <f aca="true" t="shared" si="3" ref="I23:I32">H23*1.2733</f>
        <v>810.83744</v>
      </c>
    </row>
    <row r="24" spans="1:9" ht="29.25" customHeight="1">
      <c r="A24" s="2" t="s">
        <v>40</v>
      </c>
      <c r="B24" s="13" t="s">
        <v>19</v>
      </c>
      <c r="C24" s="42">
        <v>74005</v>
      </c>
      <c r="D24" s="43" t="s">
        <v>41</v>
      </c>
      <c r="E24" s="40" t="s">
        <v>28</v>
      </c>
      <c r="F24" s="17">
        <v>4</v>
      </c>
      <c r="G24" s="18">
        <v>4.55</v>
      </c>
      <c r="H24" s="27">
        <f t="shared" si="2"/>
        <v>18.2</v>
      </c>
      <c r="I24" s="41">
        <f t="shared" si="3"/>
        <v>23.17406</v>
      </c>
    </row>
    <row r="25" spans="1:9" ht="45.75" customHeight="1">
      <c r="A25" s="2" t="s">
        <v>42</v>
      </c>
      <c r="B25" s="13" t="s">
        <v>19</v>
      </c>
      <c r="C25" s="2">
        <v>94997</v>
      </c>
      <c r="D25" s="44" t="s">
        <v>43</v>
      </c>
      <c r="E25" s="2" t="s">
        <v>22</v>
      </c>
      <c r="F25" s="26">
        <v>80</v>
      </c>
      <c r="G25" s="18">
        <v>74.03</v>
      </c>
      <c r="H25" s="27">
        <f t="shared" si="2"/>
        <v>5922.4</v>
      </c>
      <c r="I25" s="41">
        <f t="shared" si="3"/>
        <v>7540.99192</v>
      </c>
    </row>
    <row r="26" spans="1:9" ht="38.25" customHeight="1">
      <c r="A26" s="2" t="s">
        <v>44</v>
      </c>
      <c r="B26" s="13" t="s">
        <v>19</v>
      </c>
      <c r="C26" s="42">
        <v>72947</v>
      </c>
      <c r="D26" s="44" t="s">
        <v>45</v>
      </c>
      <c r="E26" s="40" t="s">
        <v>22</v>
      </c>
      <c r="F26" s="17">
        <v>3</v>
      </c>
      <c r="G26" s="45">
        <v>25.52</v>
      </c>
      <c r="H26" s="46">
        <f t="shared" si="2"/>
        <v>76.56</v>
      </c>
      <c r="I26" s="41">
        <f t="shared" si="3"/>
        <v>97.48384800000001</v>
      </c>
    </row>
    <row r="27" spans="1:9" ht="23.25" customHeight="1">
      <c r="A27" s="2" t="s">
        <v>46</v>
      </c>
      <c r="B27" s="13" t="s">
        <v>47</v>
      </c>
      <c r="C27" s="42" t="s">
        <v>48</v>
      </c>
      <c r="D27" s="44" t="s">
        <v>49</v>
      </c>
      <c r="E27" s="40" t="s">
        <v>22</v>
      </c>
      <c r="F27" s="17">
        <v>80</v>
      </c>
      <c r="G27" s="18">
        <v>38</v>
      </c>
      <c r="H27" s="46">
        <f t="shared" si="2"/>
        <v>3040</v>
      </c>
      <c r="I27" s="41">
        <f t="shared" si="3"/>
        <v>3870.8320000000003</v>
      </c>
    </row>
    <row r="28" spans="1:9" ht="36.75" customHeight="1">
      <c r="A28" s="2" t="s">
        <v>50</v>
      </c>
      <c r="B28" s="13" t="s">
        <v>51</v>
      </c>
      <c r="C28" s="2">
        <v>38186</v>
      </c>
      <c r="D28" s="44" t="s">
        <v>52</v>
      </c>
      <c r="E28" s="40" t="s">
        <v>22</v>
      </c>
      <c r="F28" s="26">
        <v>9</v>
      </c>
      <c r="G28" s="18">
        <v>36</v>
      </c>
      <c r="H28" s="27">
        <f t="shared" si="2"/>
        <v>324</v>
      </c>
      <c r="I28" s="41">
        <f t="shared" si="3"/>
        <v>412.54920000000004</v>
      </c>
    </row>
    <row r="29" spans="1:9" ht="26.25" customHeight="1">
      <c r="A29" s="2" t="s">
        <v>53</v>
      </c>
      <c r="B29" s="13" t="s">
        <v>51</v>
      </c>
      <c r="C29" s="2">
        <v>37595</v>
      </c>
      <c r="D29" s="25" t="s">
        <v>54</v>
      </c>
      <c r="E29" s="2" t="s">
        <v>55</v>
      </c>
      <c r="F29" s="26">
        <v>800</v>
      </c>
      <c r="G29" s="18">
        <v>2.04</v>
      </c>
      <c r="H29" s="27">
        <f t="shared" si="2"/>
        <v>1632</v>
      </c>
      <c r="I29" s="41">
        <f t="shared" si="3"/>
        <v>2078.0256</v>
      </c>
    </row>
    <row r="30" spans="1:9" ht="26.25" customHeight="1">
      <c r="A30" s="2" t="s">
        <v>56</v>
      </c>
      <c r="B30" s="13" t="s">
        <v>51</v>
      </c>
      <c r="C30" s="2">
        <v>34357</v>
      </c>
      <c r="D30" s="25" t="s">
        <v>57</v>
      </c>
      <c r="E30" s="2" t="s">
        <v>55</v>
      </c>
      <c r="F30" s="26">
        <v>25</v>
      </c>
      <c r="G30" s="18">
        <v>2.86</v>
      </c>
      <c r="H30" s="27">
        <f t="shared" si="2"/>
        <v>71.5</v>
      </c>
      <c r="I30" s="41">
        <f t="shared" si="3"/>
        <v>91.04095000000001</v>
      </c>
    </row>
    <row r="31" spans="1:9" ht="21" customHeight="1">
      <c r="A31" s="2" t="s">
        <v>58</v>
      </c>
      <c r="B31" s="13" t="s">
        <v>19</v>
      </c>
      <c r="C31" s="2">
        <v>88309</v>
      </c>
      <c r="D31" s="25" t="s">
        <v>59</v>
      </c>
      <c r="E31" s="2" t="s">
        <v>60</v>
      </c>
      <c r="F31" s="26">
        <v>80</v>
      </c>
      <c r="G31" s="18">
        <v>18.64</v>
      </c>
      <c r="H31" s="27">
        <f t="shared" si="2"/>
        <v>1491.2</v>
      </c>
      <c r="I31" s="41">
        <f t="shared" si="3"/>
        <v>1898.7449600000002</v>
      </c>
    </row>
    <row r="32" spans="1:9" ht="22.5" customHeight="1">
      <c r="A32" s="2" t="s">
        <v>61</v>
      </c>
      <c r="B32" s="13" t="s">
        <v>19</v>
      </c>
      <c r="C32" s="2">
        <v>88242</v>
      </c>
      <c r="D32" s="25" t="s">
        <v>62</v>
      </c>
      <c r="E32" s="2" t="s">
        <v>60</v>
      </c>
      <c r="F32" s="26">
        <v>80</v>
      </c>
      <c r="G32" s="18">
        <v>15.42</v>
      </c>
      <c r="H32" s="27">
        <f t="shared" si="2"/>
        <v>1233.6</v>
      </c>
      <c r="I32" s="41">
        <f t="shared" si="3"/>
        <v>1570.74288</v>
      </c>
    </row>
    <row r="33" spans="1:9" ht="12.75" customHeight="1">
      <c r="A33" s="47" t="s">
        <v>63</v>
      </c>
      <c r="B33" s="47"/>
      <c r="C33" s="47"/>
      <c r="D33" s="47"/>
      <c r="E33" s="47"/>
      <c r="F33" s="47"/>
      <c r="G33" s="48"/>
      <c r="H33" s="49">
        <f>SUM(H23:H32)</f>
        <v>14446.26</v>
      </c>
      <c r="I33" s="50">
        <f>SUM(I23:I32)</f>
        <v>18394.422857999998</v>
      </c>
    </row>
    <row r="34" spans="1:9" ht="12.75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8" t="s">
        <v>64</v>
      </c>
      <c r="B35" s="8"/>
      <c r="C35" s="24"/>
      <c r="D35" s="8" t="s">
        <v>65</v>
      </c>
      <c r="E35" s="9"/>
      <c r="F35" s="10"/>
      <c r="G35" s="11"/>
      <c r="H35" s="10"/>
      <c r="I35" s="10"/>
    </row>
    <row r="36" spans="1:9" ht="13.5">
      <c r="A36" s="2" t="s">
        <v>66</v>
      </c>
      <c r="B36" s="51" t="s">
        <v>19</v>
      </c>
      <c r="C36" s="52">
        <v>88316</v>
      </c>
      <c r="D36" s="53" t="s">
        <v>67</v>
      </c>
      <c r="E36" s="54" t="s">
        <v>60</v>
      </c>
      <c r="F36" s="55">
        <v>8</v>
      </c>
      <c r="G36" s="18">
        <v>15.74</v>
      </c>
      <c r="H36" s="56">
        <f>F36*G36</f>
        <v>125.92</v>
      </c>
      <c r="I36" s="57">
        <f>H36*1.2733</f>
        <v>160.33393600000002</v>
      </c>
    </row>
    <row r="37" spans="1:9" ht="12.75">
      <c r="A37" s="58" t="s">
        <v>68</v>
      </c>
      <c r="B37" s="58"/>
      <c r="C37" s="58"/>
      <c r="D37" s="58"/>
      <c r="E37" s="58"/>
      <c r="F37" s="58"/>
      <c r="G37" s="59"/>
      <c r="H37" s="60">
        <f>SUM(H36:H36)</f>
        <v>125.92</v>
      </c>
      <c r="I37" s="61">
        <f>SUM(I36:I36)</f>
        <v>160.33393600000002</v>
      </c>
    </row>
    <row r="38" spans="1:9" ht="13.5">
      <c r="A38" s="2"/>
      <c r="B38" s="2"/>
      <c r="C38" s="2"/>
      <c r="D38" s="2"/>
      <c r="E38" s="2"/>
      <c r="F38" s="2"/>
      <c r="G38" s="2"/>
      <c r="H38" s="2"/>
      <c r="I38" s="2"/>
    </row>
    <row r="39" spans="1:9" ht="13.5">
      <c r="A39" s="62"/>
      <c r="B39" s="62"/>
      <c r="C39" s="62"/>
      <c r="D39" s="62"/>
      <c r="E39" s="63" t="s">
        <v>69</v>
      </c>
      <c r="F39" s="63"/>
      <c r="G39" s="63"/>
      <c r="H39" s="64" t="s">
        <v>70</v>
      </c>
      <c r="I39" s="64" t="s">
        <v>71</v>
      </c>
    </row>
    <row r="40" spans="1:9" ht="16.5">
      <c r="A40" s="65"/>
      <c r="B40" s="65"/>
      <c r="C40" s="65"/>
      <c r="D40" s="65"/>
      <c r="E40" s="63"/>
      <c r="F40" s="63"/>
      <c r="G40" s="63"/>
      <c r="H40" s="66">
        <f>H13+H20+H33+H37</f>
        <v>18472.379999999997</v>
      </c>
      <c r="I40" s="66">
        <f>I13+I20+I33+I37</f>
        <v>23520.881454</v>
      </c>
    </row>
    <row r="44" ht="0.75" customHeight="1">
      <c r="I44" s="67"/>
    </row>
    <row r="45" spans="1:9" ht="12.75">
      <c r="A45" s="68" t="s">
        <v>72</v>
      </c>
      <c r="B45" s="68"/>
      <c r="C45" s="68"/>
      <c r="D45" s="68"/>
      <c r="E45" s="68"/>
      <c r="F45" s="68"/>
      <c r="G45" s="68"/>
      <c r="H45" s="68"/>
      <c r="I45" s="68"/>
    </row>
    <row r="46" spans="1:9" ht="12.75">
      <c r="A46" s="68" t="s">
        <v>73</v>
      </c>
      <c r="B46" s="68"/>
      <c r="C46" s="68"/>
      <c r="D46" s="68"/>
      <c r="E46" s="68"/>
      <c r="F46" s="68"/>
      <c r="G46" s="68"/>
      <c r="H46" s="68"/>
      <c r="I46" s="68"/>
    </row>
    <row r="48" ht="34.5" customHeight="1"/>
    <row r="49" spans="1:9" ht="12.75">
      <c r="A49" s="68" t="s">
        <v>72</v>
      </c>
      <c r="B49" s="68"/>
      <c r="C49" s="68"/>
      <c r="D49" s="68"/>
      <c r="E49" s="68"/>
      <c r="F49" s="68"/>
      <c r="G49" s="68"/>
      <c r="H49" s="68"/>
      <c r="I49" s="68"/>
    </row>
    <row r="50" spans="1:9" ht="12.75">
      <c r="A50" s="68" t="s">
        <v>74</v>
      </c>
      <c r="B50" s="68"/>
      <c r="C50" s="68"/>
      <c r="D50" s="68"/>
      <c r="E50" s="68"/>
      <c r="F50" s="68"/>
      <c r="G50" s="68"/>
      <c r="H50" s="68"/>
      <c r="I50" s="68"/>
    </row>
  </sheetData>
  <sheetProtection selectLockedCells="1" selectUnlockedCells="1"/>
  <mergeCells count="30">
    <mergeCell ref="A1:I1"/>
    <mergeCell ref="A2:I2"/>
    <mergeCell ref="A3:I3"/>
    <mergeCell ref="A4:I4"/>
    <mergeCell ref="A5:I5"/>
    <mergeCell ref="A6:I6"/>
    <mergeCell ref="A7:I7"/>
    <mergeCell ref="A8:A9"/>
    <mergeCell ref="B8:B9"/>
    <mergeCell ref="C8:C9"/>
    <mergeCell ref="D8:D9"/>
    <mergeCell ref="E8:E9"/>
    <mergeCell ref="F8:F9"/>
    <mergeCell ref="G8:I8"/>
    <mergeCell ref="A10:I10"/>
    <mergeCell ref="A13:F13"/>
    <mergeCell ref="A14:I14"/>
    <mergeCell ref="A20:F20"/>
    <mergeCell ref="A21:I21"/>
    <mergeCell ref="A33:F33"/>
    <mergeCell ref="A34:I34"/>
    <mergeCell ref="A37:F37"/>
    <mergeCell ref="A38:I38"/>
    <mergeCell ref="A39:D39"/>
    <mergeCell ref="E39:G40"/>
    <mergeCell ref="A40:D40"/>
    <mergeCell ref="A45:I45"/>
    <mergeCell ref="A46:I46"/>
    <mergeCell ref="A49:I49"/>
    <mergeCell ref="A50:I50"/>
  </mergeCells>
  <printOptions/>
  <pageMargins left="0.19652777777777777" right="0.19652777777777777" top="0.9840277777777777" bottom="0.9840277777777777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workbookViewId="0" topLeftCell="A1">
      <selection activeCell="A4" sqref="A4"/>
    </sheetView>
  </sheetViews>
  <sheetFormatPr defaultColWidth="8.00390625" defaultRowHeight="12.75"/>
  <cols>
    <col min="1" max="1" width="14.8515625" style="0" customWidth="1"/>
    <col min="2" max="2" width="27.57421875" style="0" customWidth="1"/>
    <col min="3" max="3" width="6.8515625" style="0" customWidth="1"/>
    <col min="4" max="4" width="13.421875" style="0" customWidth="1"/>
    <col min="5" max="5" width="7.28125" style="0" customWidth="1"/>
    <col min="6" max="6" width="15.28125" style="0" customWidth="1"/>
    <col min="7" max="7" width="15.140625" style="0" customWidth="1"/>
    <col min="8" max="8" width="17.421875" style="0" customWidth="1"/>
    <col min="9" max="16384" width="9.00390625" style="0" customWidth="1"/>
  </cols>
  <sheetData>
    <row r="1" ht="25.5" customHeight="1"/>
    <row r="2" spans="1:4" ht="12.75">
      <c r="A2" s="69" t="s">
        <v>0</v>
      </c>
      <c r="B2" s="69"/>
      <c r="C2" s="69"/>
      <c r="D2" s="69"/>
    </row>
    <row r="3" spans="1:4" ht="12.75">
      <c r="A3" s="70" t="s">
        <v>75</v>
      </c>
      <c r="B3" s="70"/>
      <c r="C3" s="70"/>
      <c r="D3" s="70"/>
    </row>
    <row r="4" spans="1:4" ht="12.75">
      <c r="A4" s="69" t="s">
        <v>2</v>
      </c>
      <c r="B4" s="69"/>
      <c r="C4" s="69"/>
      <c r="D4" s="69"/>
    </row>
    <row r="5" spans="1:6" ht="12.75">
      <c r="A5" s="70" t="s">
        <v>3</v>
      </c>
      <c r="B5" s="70"/>
      <c r="C5" s="70"/>
      <c r="D5" s="70"/>
      <c r="E5" s="71"/>
      <c r="F5" s="71"/>
    </row>
    <row r="6" spans="1:6" ht="22.5" customHeight="1">
      <c r="A6" s="70"/>
      <c r="B6" s="71"/>
      <c r="C6" s="71"/>
      <c r="D6" s="71"/>
      <c r="E6" s="71"/>
      <c r="F6" s="71"/>
    </row>
    <row r="7" spans="1:8" ht="15.75">
      <c r="A7" s="72" t="s">
        <v>76</v>
      </c>
      <c r="B7" s="72"/>
      <c r="C7" s="72"/>
      <c r="D7" s="72"/>
      <c r="E7" s="72"/>
      <c r="F7" s="72"/>
      <c r="G7" s="72"/>
      <c r="H7" s="72"/>
    </row>
    <row r="8" spans="1:7" ht="12.75">
      <c r="A8" s="73"/>
      <c r="B8" s="73"/>
      <c r="G8" s="74"/>
    </row>
    <row r="9" spans="1:8" ht="12.75">
      <c r="A9" s="75" t="s">
        <v>6</v>
      </c>
      <c r="B9" s="75" t="s">
        <v>77</v>
      </c>
      <c r="C9" s="75" t="s">
        <v>78</v>
      </c>
      <c r="D9" s="75" t="s">
        <v>79</v>
      </c>
      <c r="E9" s="75" t="s">
        <v>78</v>
      </c>
      <c r="F9" s="75" t="s">
        <v>80</v>
      </c>
      <c r="G9" s="75" t="s">
        <v>81</v>
      </c>
      <c r="H9" s="75" t="s">
        <v>82</v>
      </c>
    </row>
    <row r="10" spans="1:8" ht="12.75">
      <c r="A10" s="76">
        <v>1</v>
      </c>
      <c r="B10" s="76">
        <f>Orçamento!D11</f>
        <v>0</v>
      </c>
      <c r="C10" s="77">
        <v>1</v>
      </c>
      <c r="D10" s="78">
        <f aca="true" t="shared" si="0" ref="D10:D13">C10*H10</f>
        <v>831.9232880000001</v>
      </c>
      <c r="E10" s="77">
        <v>0</v>
      </c>
      <c r="F10" s="78">
        <f aca="true" t="shared" si="1" ref="F10:F13">E10*H10</f>
        <v>0</v>
      </c>
      <c r="G10" s="79">
        <f>Orçamento!H13</f>
        <v>653.36</v>
      </c>
      <c r="H10" s="79">
        <f aca="true" t="shared" si="2" ref="H10:H13">G10*1.2733</f>
        <v>831.9232880000001</v>
      </c>
    </row>
    <row r="11" spans="1:8" ht="12.75">
      <c r="A11" s="76">
        <v>2</v>
      </c>
      <c r="B11" s="76">
        <f>Orçamento!D15</f>
        <v>0</v>
      </c>
      <c r="C11" s="77">
        <v>1</v>
      </c>
      <c r="D11" s="78">
        <f t="shared" si="0"/>
        <v>4134.201372</v>
      </c>
      <c r="E11" s="77">
        <v>0</v>
      </c>
      <c r="F11" s="78">
        <f t="shared" si="1"/>
        <v>0</v>
      </c>
      <c r="G11" s="79">
        <f>Orçamento!H20</f>
        <v>3246.84</v>
      </c>
      <c r="H11" s="79">
        <f t="shared" si="2"/>
        <v>4134.201372</v>
      </c>
    </row>
    <row r="12" spans="1:8" ht="12.75">
      <c r="A12" s="76">
        <v>3</v>
      </c>
      <c r="B12" s="76">
        <f>Orçamento!D22</f>
        <v>0</v>
      </c>
      <c r="C12" s="77">
        <v>0.5</v>
      </c>
      <c r="D12" s="78">
        <f t="shared" si="0"/>
        <v>9197.211429</v>
      </c>
      <c r="E12" s="77">
        <v>0.5</v>
      </c>
      <c r="F12" s="78">
        <f t="shared" si="1"/>
        <v>9197.211429</v>
      </c>
      <c r="G12" s="79">
        <f>Orçamento!H33</f>
        <v>14446.26</v>
      </c>
      <c r="H12" s="79">
        <f t="shared" si="2"/>
        <v>18394.422858</v>
      </c>
    </row>
    <row r="13" spans="1:8" ht="12.75">
      <c r="A13" s="76">
        <v>4</v>
      </c>
      <c r="B13" s="76">
        <f>Orçamento!D35</f>
        <v>0</v>
      </c>
      <c r="C13" s="77">
        <v>0</v>
      </c>
      <c r="D13" s="78">
        <f t="shared" si="0"/>
        <v>0</v>
      </c>
      <c r="E13" s="77">
        <v>1</v>
      </c>
      <c r="F13" s="78">
        <f t="shared" si="1"/>
        <v>160.33393600000002</v>
      </c>
      <c r="G13" s="79">
        <f>Orçamento!H37</f>
        <v>125.92</v>
      </c>
      <c r="H13" s="79">
        <f t="shared" si="2"/>
        <v>160.33393600000002</v>
      </c>
    </row>
    <row r="14" spans="1:8" ht="12.75">
      <c r="A14" s="76" t="s">
        <v>83</v>
      </c>
      <c r="B14" s="76"/>
      <c r="C14" s="77">
        <f>D14/H15</f>
        <v>0.6021600898205862</v>
      </c>
      <c r="D14" s="78">
        <f>SUM(D10:D13)</f>
        <v>14163.336089000002</v>
      </c>
      <c r="E14" s="77">
        <f>F14/H15</f>
        <v>0.39783991017941384</v>
      </c>
      <c r="F14" s="78">
        <f>SUM(F10:F13)</f>
        <v>9357.545365000002</v>
      </c>
      <c r="G14" s="80"/>
      <c r="H14" s="80"/>
    </row>
    <row r="15" spans="1:8" ht="12.75">
      <c r="A15" s="81" t="s">
        <v>84</v>
      </c>
      <c r="B15" s="81"/>
      <c r="C15" s="77">
        <f>D14/H15</f>
        <v>0.6021600898205862</v>
      </c>
      <c r="D15" s="82">
        <f>D14</f>
        <v>14163.336089000002</v>
      </c>
      <c r="E15" s="77">
        <f>F15/H15</f>
        <v>1</v>
      </c>
      <c r="F15" s="82">
        <f>D15+F14</f>
        <v>23520.881454000002</v>
      </c>
      <c r="G15" s="83">
        <f>SUM(G10:G13)</f>
        <v>18472.379999999997</v>
      </c>
      <c r="H15" s="83">
        <f>SUM(H10:H13)</f>
        <v>23520.881454000002</v>
      </c>
    </row>
    <row r="17" ht="28.5" customHeight="1"/>
    <row r="19" spans="2:6" ht="12.75">
      <c r="B19" s="84" t="s">
        <v>73</v>
      </c>
      <c r="F19" s="84" t="s">
        <v>74</v>
      </c>
    </row>
  </sheetData>
  <sheetProtection selectLockedCells="1" selectUnlockedCells="1"/>
  <mergeCells count="5">
    <mergeCell ref="A2:D2"/>
    <mergeCell ref="A3:D3"/>
    <mergeCell ref="A4:D4"/>
    <mergeCell ref="A5:D5"/>
    <mergeCell ref="A7:H7"/>
  </mergeCells>
  <printOptions/>
  <pageMargins left="0.7875" right="0.7875" top="0.9840277777777777" bottom="0.9840277777777777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22">
      <selection activeCell="G12" sqref="G12"/>
    </sheetView>
  </sheetViews>
  <sheetFormatPr defaultColWidth="8.00390625" defaultRowHeight="12.75"/>
  <cols>
    <col min="1" max="4" width="9.00390625" style="0" customWidth="1"/>
    <col min="5" max="5" width="16.140625" style="0" customWidth="1"/>
    <col min="6" max="6" width="9.00390625" style="0" customWidth="1"/>
    <col min="7" max="7" width="15.7109375" style="0" customWidth="1"/>
    <col min="8" max="16384" width="9.00390625" style="0" customWidth="1"/>
  </cols>
  <sheetData>
    <row r="1" spans="1:7" ht="18">
      <c r="A1" s="85" t="s">
        <v>85</v>
      </c>
      <c r="B1" s="85"/>
      <c r="C1" s="85"/>
      <c r="D1" s="85"/>
      <c r="E1" s="85"/>
      <c r="F1" s="85"/>
      <c r="G1" s="86"/>
    </row>
    <row r="2" spans="1:7" ht="13.5">
      <c r="A2" s="87"/>
      <c r="B2" s="87"/>
      <c r="C2" s="87"/>
      <c r="D2" s="87"/>
      <c r="E2" s="87"/>
      <c r="F2" s="87"/>
      <c r="G2" s="87"/>
    </row>
    <row r="3" spans="1:7" ht="15">
      <c r="A3" s="88" t="s">
        <v>86</v>
      </c>
      <c r="B3" s="89"/>
      <c r="C3" s="89"/>
      <c r="D3" s="89"/>
      <c r="E3" s="89"/>
      <c r="F3" s="90"/>
      <c r="G3" s="91"/>
    </row>
    <row r="4" spans="1:7" ht="15">
      <c r="A4" s="92" t="s">
        <v>87</v>
      </c>
      <c r="B4" s="92"/>
      <c r="C4" s="92"/>
      <c r="D4" s="92"/>
      <c r="E4" s="92"/>
      <c r="F4" s="93"/>
      <c r="G4" s="94"/>
    </row>
    <row r="5" spans="1:7" ht="15.75">
      <c r="A5" s="95"/>
      <c r="B5" s="96"/>
      <c r="C5" s="96"/>
      <c r="D5" s="96"/>
      <c r="E5" s="96"/>
      <c r="F5" s="97" t="s">
        <v>88</v>
      </c>
      <c r="G5" s="98">
        <f>Orçamento!H40</f>
        <v>18472.379999999997</v>
      </c>
    </row>
    <row r="6" spans="1:7" ht="15">
      <c r="A6" s="99"/>
      <c r="B6" s="99"/>
      <c r="C6" s="99"/>
      <c r="D6" s="99"/>
      <c r="E6" s="99"/>
      <c r="F6" s="99"/>
      <c r="G6" s="99"/>
    </row>
    <row r="7" spans="1:7" ht="15">
      <c r="A7" s="100" t="s">
        <v>89</v>
      </c>
      <c r="B7" s="101"/>
      <c r="C7" s="101"/>
      <c r="D7" s="101"/>
      <c r="E7" s="101"/>
      <c r="F7" s="90"/>
      <c r="G7" s="91"/>
    </row>
    <row r="8" spans="1:7" ht="15">
      <c r="A8" s="102" t="s">
        <v>90</v>
      </c>
      <c r="B8" s="102"/>
      <c r="C8" s="102"/>
      <c r="D8" s="102"/>
      <c r="E8" s="102"/>
      <c r="F8" s="99"/>
      <c r="G8" s="103">
        <v>300</v>
      </c>
    </row>
    <row r="9" spans="1:7" ht="15">
      <c r="A9" s="102" t="s">
        <v>91</v>
      </c>
      <c r="B9" s="102"/>
      <c r="C9" s="102"/>
      <c r="D9" s="102"/>
      <c r="E9" s="102"/>
      <c r="F9" s="99"/>
      <c r="G9" s="103">
        <v>300</v>
      </c>
    </row>
    <row r="10" spans="1:7" ht="15">
      <c r="A10" s="102" t="s">
        <v>92</v>
      </c>
      <c r="B10" s="102"/>
      <c r="C10" s="102"/>
      <c r="D10" s="102"/>
      <c r="E10" s="102"/>
      <c r="F10" s="99"/>
      <c r="G10" s="103">
        <v>0</v>
      </c>
    </row>
    <row r="11" spans="1:7" ht="15">
      <c r="A11" s="104" t="s">
        <v>93</v>
      </c>
      <c r="B11" s="104"/>
      <c r="C11" s="104"/>
      <c r="D11" s="104"/>
      <c r="E11" s="104"/>
      <c r="F11" s="93"/>
      <c r="G11" s="105">
        <v>473</v>
      </c>
    </row>
    <row r="12" spans="1:7" ht="15.75">
      <c r="A12" s="95"/>
      <c r="B12" s="96"/>
      <c r="C12" s="96"/>
      <c r="D12" s="96"/>
      <c r="E12" s="96"/>
      <c r="F12" s="97" t="s">
        <v>94</v>
      </c>
      <c r="G12" s="106">
        <f>SUM(G8:G11)</f>
        <v>1073</v>
      </c>
    </row>
    <row r="13" spans="1:7" ht="15.75">
      <c r="A13" s="99"/>
      <c r="B13" s="99"/>
      <c r="C13" s="99"/>
      <c r="D13" s="99"/>
      <c r="E13" s="99"/>
      <c r="F13" s="107"/>
      <c r="G13" s="108"/>
    </row>
    <row r="14" spans="1:7" ht="15">
      <c r="A14" s="100" t="s">
        <v>95</v>
      </c>
      <c r="B14" s="90"/>
      <c r="C14" s="90"/>
      <c r="D14" s="90"/>
      <c r="E14" s="90"/>
      <c r="F14" s="109"/>
      <c r="G14" s="110"/>
    </row>
    <row r="15" spans="1:7" ht="15">
      <c r="A15" s="102" t="s">
        <v>96</v>
      </c>
      <c r="B15" s="102"/>
      <c r="C15" s="102"/>
      <c r="D15" s="102"/>
      <c r="E15" s="102"/>
      <c r="F15" s="111">
        <v>0.025</v>
      </c>
      <c r="G15" s="112">
        <f>F15*G5</f>
        <v>461.80949999999996</v>
      </c>
    </row>
    <row r="16" spans="1:7" ht="15">
      <c r="A16" s="102" t="s">
        <v>97</v>
      </c>
      <c r="B16" s="102"/>
      <c r="C16" s="102"/>
      <c r="D16" s="102"/>
      <c r="E16" s="102"/>
      <c r="F16" s="111">
        <v>0.0255</v>
      </c>
      <c r="G16" s="112">
        <f>F16*G5</f>
        <v>471.0456899999999</v>
      </c>
    </row>
    <row r="17" spans="1:7" ht="15">
      <c r="A17" s="104" t="s">
        <v>98</v>
      </c>
      <c r="B17" s="104"/>
      <c r="C17" s="104"/>
      <c r="D17" s="104"/>
      <c r="E17" s="104"/>
      <c r="F17" s="113">
        <v>0.03</v>
      </c>
      <c r="G17" s="94">
        <f>F17*G5</f>
        <v>554.1714</v>
      </c>
    </row>
    <row r="18" spans="1:7" ht="13.5" customHeight="1">
      <c r="A18" s="95"/>
      <c r="B18" s="96"/>
      <c r="C18" s="96"/>
      <c r="D18" s="96"/>
      <c r="E18" s="96"/>
      <c r="F18" s="97" t="s">
        <v>99</v>
      </c>
      <c r="G18" s="106">
        <f>SUM(G15:G17)</f>
        <v>1487.02659</v>
      </c>
    </row>
    <row r="19" spans="1:7" ht="13.5" customHeight="1">
      <c r="A19" s="114" t="s">
        <v>100</v>
      </c>
      <c r="B19" s="99"/>
      <c r="C19" s="99"/>
      <c r="D19" s="99"/>
      <c r="E19" s="99"/>
      <c r="F19" s="107"/>
      <c r="G19" s="108"/>
    </row>
    <row r="20" spans="1:7" ht="15">
      <c r="A20" s="99"/>
      <c r="B20" s="99"/>
      <c r="C20" s="99"/>
      <c r="D20" s="99"/>
      <c r="E20" s="99"/>
      <c r="F20" s="99"/>
      <c r="G20" s="99"/>
    </row>
    <row r="21" spans="1:7" ht="15">
      <c r="A21" s="100" t="s">
        <v>101</v>
      </c>
      <c r="B21" s="101"/>
      <c r="C21" s="101"/>
      <c r="D21" s="101"/>
      <c r="E21" s="101"/>
      <c r="F21" s="115">
        <v>0.05</v>
      </c>
      <c r="G21" s="116">
        <f>F21*G5</f>
        <v>923.6189999999999</v>
      </c>
    </row>
    <row r="22" spans="1:7" ht="13.5" customHeight="1">
      <c r="A22" s="95"/>
      <c r="B22" s="96"/>
      <c r="C22" s="96"/>
      <c r="D22" s="96"/>
      <c r="E22" s="96"/>
      <c r="F22" s="97" t="s">
        <v>102</v>
      </c>
      <c r="G22" s="117">
        <f>G21</f>
        <v>923.6189999999999</v>
      </c>
    </row>
    <row r="23" spans="1:7" ht="13.5" customHeight="1">
      <c r="A23" s="114" t="s">
        <v>100</v>
      </c>
      <c r="B23" s="99"/>
      <c r="C23" s="99"/>
      <c r="D23" s="99"/>
      <c r="E23" s="99"/>
      <c r="F23" s="118"/>
      <c r="G23" s="108"/>
    </row>
    <row r="24" spans="1:7" ht="15.75">
      <c r="A24" s="99"/>
      <c r="B24" s="99"/>
      <c r="C24" s="99"/>
      <c r="D24" s="99"/>
      <c r="E24" s="99"/>
      <c r="F24" s="118"/>
      <c r="G24" s="108"/>
    </row>
    <row r="25" spans="1:7" ht="15.75">
      <c r="A25" s="119" t="s">
        <v>103</v>
      </c>
      <c r="B25" s="120"/>
      <c r="C25" s="120"/>
      <c r="D25" s="120"/>
      <c r="E25" s="121" t="s">
        <v>104</v>
      </c>
      <c r="F25" s="121"/>
      <c r="G25" s="122">
        <f>SUM(G5,G12,G18,G22)</f>
        <v>21956.025589999997</v>
      </c>
    </row>
    <row r="26" spans="1:7" ht="15">
      <c r="A26" s="99"/>
      <c r="B26" s="99"/>
      <c r="C26" s="99"/>
      <c r="D26" s="99"/>
      <c r="E26" s="99"/>
      <c r="F26" s="99"/>
      <c r="G26" s="99"/>
    </row>
    <row r="27" spans="1:7" ht="15">
      <c r="A27" s="100" t="s">
        <v>105</v>
      </c>
      <c r="B27" s="101"/>
      <c r="C27" s="101"/>
      <c r="D27" s="101"/>
      <c r="E27" s="123"/>
      <c r="F27" s="124"/>
      <c r="G27" s="125"/>
    </row>
    <row r="28" spans="1:7" ht="15">
      <c r="A28" s="102" t="s">
        <v>106</v>
      </c>
      <c r="B28" s="102"/>
      <c r="C28" s="102"/>
      <c r="D28" s="102"/>
      <c r="E28" s="126">
        <v>0.0065</v>
      </c>
      <c r="F28" s="87"/>
      <c r="G28" s="127"/>
    </row>
    <row r="29" spans="1:7" ht="15">
      <c r="A29" s="102" t="s">
        <v>107</v>
      </c>
      <c r="B29" s="102"/>
      <c r="C29" s="102"/>
      <c r="D29" s="102"/>
      <c r="E29" s="126">
        <v>0.03</v>
      </c>
      <c r="F29" s="87"/>
      <c r="G29" s="127"/>
    </row>
    <row r="30" spans="1:7" ht="15.75">
      <c r="A30" s="102" t="s">
        <v>108</v>
      </c>
      <c r="B30" s="102"/>
      <c r="C30" s="102"/>
      <c r="D30" s="102"/>
      <c r="E30" s="126">
        <v>0.03</v>
      </c>
      <c r="F30" s="87"/>
      <c r="G30" s="127"/>
    </row>
    <row r="31" spans="1:7" ht="15.75">
      <c r="A31" s="95"/>
      <c r="B31" s="96"/>
      <c r="C31" s="96"/>
      <c r="D31" s="96"/>
      <c r="E31" s="128">
        <f>SUM(E28:E30)</f>
        <v>0.0665</v>
      </c>
      <c r="F31" s="87"/>
      <c r="G31" s="129"/>
    </row>
    <row r="32" spans="1:7" ht="15">
      <c r="A32" s="114" t="s">
        <v>109</v>
      </c>
      <c r="B32" s="114"/>
      <c r="C32" s="114"/>
      <c r="D32" s="114"/>
      <c r="E32" s="114"/>
      <c r="F32" s="99"/>
      <c r="G32" s="99"/>
    </row>
    <row r="33" spans="1:7" ht="14.25">
      <c r="A33" s="130" t="s">
        <v>110</v>
      </c>
      <c r="B33" s="99"/>
      <c r="C33" s="99"/>
      <c r="D33" s="99"/>
      <c r="E33" s="99"/>
      <c r="F33" s="99"/>
      <c r="G33" s="99"/>
    </row>
    <row r="34" spans="1:7" ht="13.5">
      <c r="A34" s="87"/>
      <c r="B34" s="87"/>
      <c r="C34" s="87"/>
      <c r="D34" s="87"/>
      <c r="E34" s="87"/>
      <c r="F34" s="87"/>
      <c r="G34" s="87"/>
    </row>
    <row r="35" spans="1:7" ht="15.75">
      <c r="A35" s="131" t="s">
        <v>111</v>
      </c>
      <c r="B35" s="132"/>
      <c r="C35" s="132"/>
      <c r="D35" s="132"/>
      <c r="E35" s="132"/>
      <c r="F35" s="133"/>
      <c r="G35" s="91"/>
    </row>
    <row r="36" spans="1:7" ht="13.5">
      <c r="A36" s="102" t="s">
        <v>112</v>
      </c>
      <c r="B36" s="134" t="s">
        <v>113</v>
      </c>
      <c r="C36" s="134"/>
      <c r="D36" s="135" t="s">
        <v>114</v>
      </c>
      <c r="E36" s="136">
        <f>G25</f>
        <v>21956.025589999997</v>
      </c>
      <c r="F36" s="135" t="s">
        <v>114</v>
      </c>
      <c r="G36" s="137">
        <f>E36/E37</f>
        <v>23520.113111944294</v>
      </c>
    </row>
    <row r="37" spans="1:7" ht="13.5">
      <c r="A37" s="138"/>
      <c r="B37" s="139" t="s">
        <v>115</v>
      </c>
      <c r="C37" s="140">
        <f>E31</f>
        <v>0.0665</v>
      </c>
      <c r="D37" s="135"/>
      <c r="E37" s="141">
        <f>1-C37</f>
        <v>0.9335</v>
      </c>
      <c r="F37" s="135"/>
      <c r="G37" s="137"/>
    </row>
    <row r="38" spans="1:7" ht="13.5">
      <c r="A38" s="87"/>
      <c r="B38" s="87"/>
      <c r="C38" s="87"/>
      <c r="D38" s="87"/>
      <c r="E38" s="87"/>
      <c r="F38" s="87"/>
      <c r="G38" s="87"/>
    </row>
    <row r="39" spans="1:7" ht="15">
      <c r="A39" s="131" t="s">
        <v>116</v>
      </c>
      <c r="B39" s="133"/>
      <c r="C39" s="133"/>
      <c r="D39" s="133"/>
      <c r="E39" s="133"/>
      <c r="F39" s="133"/>
      <c r="G39" s="142"/>
    </row>
    <row r="40" spans="1:7" ht="13.5">
      <c r="A40" s="143"/>
      <c r="B40" s="134" t="s">
        <v>117</v>
      </c>
      <c r="C40" s="134"/>
      <c r="D40" s="135" t="s">
        <v>114</v>
      </c>
      <c r="E40" s="136">
        <f>G36-G5</f>
        <v>5047.733111944297</v>
      </c>
      <c r="F40" s="135" t="s">
        <v>114</v>
      </c>
      <c r="G40" s="144">
        <f>ROUND(E40/E41,4)</f>
        <v>0.2733</v>
      </c>
    </row>
    <row r="41" spans="1:7" ht="13.5">
      <c r="A41" s="138"/>
      <c r="B41" s="145" t="s">
        <v>118</v>
      </c>
      <c r="C41" s="145"/>
      <c r="D41" s="135"/>
      <c r="E41" s="136">
        <f>G5</f>
        <v>18472.379999999997</v>
      </c>
      <c r="F41" s="135"/>
      <c r="G41" s="144"/>
    </row>
    <row r="42" spans="1:7" ht="13.5">
      <c r="A42" s="87"/>
      <c r="B42" s="87"/>
      <c r="C42" s="87"/>
      <c r="D42" s="87"/>
      <c r="E42" s="87"/>
      <c r="F42" s="87"/>
      <c r="G42" s="87"/>
    </row>
    <row r="43" spans="1:7" ht="15.75">
      <c r="A43" s="146" t="s">
        <v>119</v>
      </c>
      <c r="B43" s="146"/>
      <c r="C43" s="146"/>
      <c r="D43" s="146"/>
      <c r="E43" s="146"/>
      <c r="F43" s="146"/>
      <c r="G43" s="147">
        <f>G40</f>
        <v>0.2733</v>
      </c>
    </row>
    <row r="44" spans="1:7" ht="13.5">
      <c r="A44" s="87"/>
      <c r="B44" s="87"/>
      <c r="C44" s="87"/>
      <c r="D44" s="87"/>
      <c r="E44" s="87"/>
      <c r="F44" s="87"/>
      <c r="G44" s="87"/>
    </row>
    <row r="45" spans="1:7" ht="15">
      <c r="A45" s="148" t="s">
        <v>120</v>
      </c>
      <c r="B45" s="148"/>
      <c r="C45" s="148"/>
      <c r="D45" s="148"/>
      <c r="E45" s="149" t="s">
        <v>121</v>
      </c>
      <c r="F45" s="150"/>
      <c r="G45" s="87"/>
    </row>
    <row r="46" spans="1:7" ht="15">
      <c r="A46" s="151" t="s">
        <v>122</v>
      </c>
      <c r="B46" s="151"/>
      <c r="C46" s="151"/>
      <c r="D46" s="151"/>
      <c r="E46" s="152">
        <f>G5</f>
        <v>18472.379999999997</v>
      </c>
      <c r="F46" s="107"/>
      <c r="G46" s="87"/>
    </row>
    <row r="47" spans="1:7" ht="15">
      <c r="A47" s="151" t="s">
        <v>123</v>
      </c>
      <c r="B47" s="151"/>
      <c r="C47" s="151"/>
      <c r="D47" s="151"/>
      <c r="E47" s="152">
        <f>ROUND(G43*E46,2)</f>
        <v>5048.5</v>
      </c>
      <c r="F47" s="107"/>
      <c r="G47" s="87"/>
    </row>
    <row r="48" spans="1:7" ht="15.75">
      <c r="A48" s="153" t="s">
        <v>124</v>
      </c>
      <c r="B48" s="153"/>
      <c r="C48" s="153"/>
      <c r="D48" s="153"/>
      <c r="E48" s="154">
        <f>SUM(E46:E47)</f>
        <v>23520.879999999997</v>
      </c>
      <c r="F48" s="107"/>
      <c r="G48" s="87"/>
    </row>
  </sheetData>
  <sheetProtection selectLockedCells="1" selectUnlockedCells="1"/>
  <mergeCells count="27">
    <mergeCell ref="A1:F1"/>
    <mergeCell ref="A4:E4"/>
    <mergeCell ref="A8:E8"/>
    <mergeCell ref="A9:E9"/>
    <mergeCell ref="A10:E10"/>
    <mergeCell ref="A11:E11"/>
    <mergeCell ref="A15:E15"/>
    <mergeCell ref="A16:E16"/>
    <mergeCell ref="A17:E17"/>
    <mergeCell ref="E25:F25"/>
    <mergeCell ref="A28:D28"/>
    <mergeCell ref="A29:D29"/>
    <mergeCell ref="A30:D30"/>
    <mergeCell ref="B36:C36"/>
    <mergeCell ref="D36:D37"/>
    <mergeCell ref="F36:F37"/>
    <mergeCell ref="G36:G37"/>
    <mergeCell ref="B40:C40"/>
    <mergeCell ref="D40:D41"/>
    <mergeCell ref="F40:F41"/>
    <mergeCell ref="G40:G41"/>
    <mergeCell ref="B41:C41"/>
    <mergeCell ref="A43:F43"/>
    <mergeCell ref="A45:D45"/>
    <mergeCell ref="A46:D46"/>
    <mergeCell ref="A47:D47"/>
    <mergeCell ref="A48:D4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semic</dc:creator>
  <cp:keywords/>
  <dc:description/>
  <cp:lastModifiedBy>Usuario</cp:lastModifiedBy>
  <cp:lastPrinted>2019-08-02T18:57:20Z</cp:lastPrinted>
  <dcterms:created xsi:type="dcterms:W3CDTF">2014-12-24T10:52:06Z</dcterms:created>
  <dcterms:modified xsi:type="dcterms:W3CDTF">2019-08-02T20:04:41Z</dcterms:modified>
  <cp:category/>
  <cp:version/>
  <cp:contentType/>
  <cp:contentStatus/>
</cp:coreProperties>
</file>